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40" yWindow="-15" windowWidth="9585" windowHeight="7890"/>
  </bookViews>
  <sheets>
    <sheet name="入札金額積算内訳書＿浄水場外6施設" sheetId="8" r:id="rId1"/>
  </sheets>
  <definedNames>
    <definedName name="_xlnm.Print_Area" localSheetId="0">入札金額積算内訳書＿浄水場外6施設!$A$2:$Q$195</definedName>
  </definedNames>
  <calcPr calcId="145621"/>
</workbook>
</file>

<file path=xl/calcChain.xml><?xml version="1.0" encoding="utf-8"?>
<calcChain xmlns="http://schemas.openxmlformats.org/spreadsheetml/2006/main">
  <c r="M179" i="8" l="1"/>
  <c r="I179" i="8"/>
  <c r="E179" i="8"/>
  <c r="O178" i="8"/>
  <c r="N178" i="8"/>
  <c r="M178" i="8"/>
  <c r="L178" i="8"/>
  <c r="K178" i="8"/>
  <c r="J178" i="8"/>
  <c r="I178" i="8"/>
  <c r="H178" i="8"/>
  <c r="G178" i="8"/>
  <c r="F178" i="8"/>
  <c r="E178" i="8"/>
  <c r="D178" i="8"/>
  <c r="P178" i="8" s="1"/>
  <c r="B175" i="8"/>
  <c r="O172" i="8"/>
  <c r="N172" i="8"/>
  <c r="M172" i="8"/>
  <c r="L172" i="8"/>
  <c r="K172" i="8"/>
  <c r="J172" i="8"/>
  <c r="I172" i="8"/>
  <c r="H172" i="8"/>
  <c r="G172" i="8"/>
  <c r="F172" i="8"/>
  <c r="E172" i="8"/>
  <c r="D172" i="8"/>
  <c r="O171" i="8"/>
  <c r="N171" i="8"/>
  <c r="M171" i="8"/>
  <c r="L171" i="8"/>
  <c r="K171" i="8"/>
  <c r="J171" i="8"/>
  <c r="F171" i="8"/>
  <c r="E171" i="8"/>
  <c r="D171" i="8"/>
  <c r="I170" i="8"/>
  <c r="H170" i="8"/>
  <c r="G170" i="8"/>
  <c r="O169" i="8"/>
  <c r="N169" i="8"/>
  <c r="M169" i="8"/>
  <c r="L169" i="8"/>
  <c r="K169" i="8"/>
  <c r="J169" i="8"/>
  <c r="I169" i="8"/>
  <c r="H169" i="8"/>
  <c r="G169" i="8"/>
  <c r="F169" i="8"/>
  <c r="E169" i="8"/>
  <c r="D169" i="8"/>
  <c r="N168" i="8"/>
  <c r="J168" i="8"/>
  <c r="J173" i="8" s="1"/>
  <c r="F168" i="8"/>
  <c r="F173" i="8" s="1"/>
  <c r="O166" i="8"/>
  <c r="N166" i="8"/>
  <c r="M166" i="8"/>
  <c r="L166" i="8"/>
  <c r="K166" i="8"/>
  <c r="J166" i="8"/>
  <c r="I166" i="8"/>
  <c r="H166" i="8"/>
  <c r="G166" i="8"/>
  <c r="F166" i="8"/>
  <c r="E166" i="8"/>
  <c r="D166" i="8"/>
  <c r="P161" i="8"/>
  <c r="P159" i="8"/>
  <c r="R158" i="8"/>
  <c r="O158" i="8"/>
  <c r="O168" i="8" s="1"/>
  <c r="N158" i="8"/>
  <c r="M158" i="8"/>
  <c r="M168" i="8" s="1"/>
  <c r="L158" i="8"/>
  <c r="L168" i="8" s="1"/>
  <c r="K158" i="8"/>
  <c r="K168" i="8" s="1"/>
  <c r="J158" i="8"/>
  <c r="I158" i="8"/>
  <c r="I168" i="8" s="1"/>
  <c r="H158" i="8"/>
  <c r="H168" i="8" s="1"/>
  <c r="G158" i="8"/>
  <c r="G168" i="8" s="1"/>
  <c r="F158" i="8"/>
  <c r="E158" i="8"/>
  <c r="E168" i="8" s="1"/>
  <c r="D158" i="8"/>
  <c r="D168" i="8" s="1"/>
  <c r="R157" i="8"/>
  <c r="R159" i="8" s="1"/>
  <c r="P157" i="8"/>
  <c r="V154" i="8"/>
  <c r="V172" i="8" s="1"/>
  <c r="O146" i="8"/>
  <c r="N146" i="8"/>
  <c r="M146" i="8"/>
  <c r="L146" i="8"/>
  <c r="K146" i="8"/>
  <c r="J146" i="8"/>
  <c r="I146" i="8"/>
  <c r="H146" i="8"/>
  <c r="G146" i="8"/>
  <c r="F146" i="8"/>
  <c r="E146" i="8"/>
  <c r="D146" i="8"/>
  <c r="O145" i="8"/>
  <c r="N145" i="8"/>
  <c r="M145" i="8"/>
  <c r="L145" i="8"/>
  <c r="K145" i="8"/>
  <c r="J145" i="8"/>
  <c r="F145" i="8"/>
  <c r="E145" i="8"/>
  <c r="D145" i="8"/>
  <c r="I144" i="8"/>
  <c r="H144" i="8"/>
  <c r="G144" i="8"/>
  <c r="O143" i="8"/>
  <c r="N143" i="8"/>
  <c r="M143" i="8"/>
  <c r="L143" i="8"/>
  <c r="K143" i="8"/>
  <c r="J143" i="8"/>
  <c r="I143" i="8"/>
  <c r="H143" i="8"/>
  <c r="G143" i="8"/>
  <c r="F143" i="8"/>
  <c r="E143" i="8"/>
  <c r="D143" i="8"/>
  <c r="N142" i="8"/>
  <c r="J142" i="8"/>
  <c r="J147" i="8" s="1"/>
  <c r="F142" i="8"/>
  <c r="O140" i="8"/>
  <c r="N140" i="8"/>
  <c r="M140" i="8"/>
  <c r="L140" i="8"/>
  <c r="K140" i="8"/>
  <c r="J140" i="8"/>
  <c r="I140" i="8"/>
  <c r="H140" i="8"/>
  <c r="G140" i="8"/>
  <c r="F140" i="8"/>
  <c r="E140" i="8"/>
  <c r="D140" i="8"/>
  <c r="P140" i="8" s="1"/>
  <c r="P135" i="8"/>
  <c r="P133" i="8"/>
  <c r="R132" i="8"/>
  <c r="O132" i="8"/>
  <c r="O142" i="8" s="1"/>
  <c r="N132" i="8"/>
  <c r="M132" i="8"/>
  <c r="M142" i="8" s="1"/>
  <c r="M147" i="8" s="1"/>
  <c r="L132" i="8"/>
  <c r="L142" i="8" s="1"/>
  <c r="L147" i="8" s="1"/>
  <c r="K132" i="8"/>
  <c r="K142" i="8" s="1"/>
  <c r="J132" i="8"/>
  <c r="I132" i="8"/>
  <c r="I142" i="8" s="1"/>
  <c r="H132" i="8"/>
  <c r="H142" i="8" s="1"/>
  <c r="H147" i="8" s="1"/>
  <c r="G132" i="8"/>
  <c r="G142" i="8" s="1"/>
  <c r="F132" i="8"/>
  <c r="E132" i="8"/>
  <c r="E142" i="8" s="1"/>
  <c r="E147" i="8" s="1"/>
  <c r="D132" i="8"/>
  <c r="D142" i="8" s="1"/>
  <c r="D147" i="8" s="1"/>
  <c r="R131" i="8"/>
  <c r="R133" i="8" s="1"/>
  <c r="P131" i="8"/>
  <c r="V128" i="8"/>
  <c r="V146" i="8" s="1"/>
  <c r="O123" i="8"/>
  <c r="N123" i="8"/>
  <c r="M123" i="8"/>
  <c r="L123" i="8"/>
  <c r="K123" i="8"/>
  <c r="J123" i="8"/>
  <c r="I123" i="8"/>
  <c r="H123" i="8"/>
  <c r="G123" i="8"/>
  <c r="F123" i="8"/>
  <c r="E123" i="8"/>
  <c r="D123" i="8"/>
  <c r="O122" i="8"/>
  <c r="N122" i="8"/>
  <c r="M122" i="8"/>
  <c r="L122" i="8"/>
  <c r="K122" i="8"/>
  <c r="J122" i="8"/>
  <c r="F122" i="8"/>
  <c r="E122" i="8"/>
  <c r="D122" i="8"/>
  <c r="I121" i="8"/>
  <c r="H121" i="8"/>
  <c r="G121" i="8"/>
  <c r="O120" i="8"/>
  <c r="N120" i="8"/>
  <c r="M120" i="8"/>
  <c r="L120" i="8"/>
  <c r="K120" i="8"/>
  <c r="J120" i="8"/>
  <c r="I120" i="8"/>
  <c r="H120" i="8"/>
  <c r="G120" i="8"/>
  <c r="F120" i="8"/>
  <c r="E120" i="8"/>
  <c r="D120" i="8"/>
  <c r="O119" i="8"/>
  <c r="O124" i="8" s="1"/>
  <c r="N119" i="8"/>
  <c r="N124" i="8" s="1"/>
  <c r="J119" i="8"/>
  <c r="G119" i="8"/>
  <c r="F119" i="8"/>
  <c r="F124" i="8" s="1"/>
  <c r="O117" i="8"/>
  <c r="N117" i="8"/>
  <c r="M117" i="8"/>
  <c r="L117" i="8"/>
  <c r="K117" i="8"/>
  <c r="J117" i="8"/>
  <c r="I117" i="8"/>
  <c r="H117" i="8"/>
  <c r="G117" i="8"/>
  <c r="F117" i="8"/>
  <c r="E117" i="8"/>
  <c r="D117" i="8"/>
  <c r="P117" i="8" s="1"/>
  <c r="P112" i="8"/>
  <c r="P110" i="8"/>
  <c r="R109" i="8"/>
  <c r="O109" i="8"/>
  <c r="N109" i="8"/>
  <c r="M109" i="8"/>
  <c r="M119" i="8" s="1"/>
  <c r="M124" i="8" s="1"/>
  <c r="L109" i="8"/>
  <c r="L119" i="8" s="1"/>
  <c r="L124" i="8" s="1"/>
  <c r="K109" i="8"/>
  <c r="K119" i="8" s="1"/>
  <c r="K124" i="8" s="1"/>
  <c r="J109" i="8"/>
  <c r="I109" i="8"/>
  <c r="I119" i="8" s="1"/>
  <c r="H109" i="8"/>
  <c r="H119" i="8" s="1"/>
  <c r="H124" i="8" s="1"/>
  <c r="G109" i="8"/>
  <c r="F109" i="8"/>
  <c r="E109" i="8"/>
  <c r="E119" i="8" s="1"/>
  <c r="D109" i="8"/>
  <c r="D119" i="8" s="1"/>
  <c r="R108" i="8"/>
  <c r="P108" i="8"/>
  <c r="V105" i="8"/>
  <c r="V123" i="8" s="1"/>
  <c r="J98" i="8"/>
  <c r="O97" i="8"/>
  <c r="N97" i="8"/>
  <c r="M97" i="8"/>
  <c r="L97" i="8"/>
  <c r="K97" i="8"/>
  <c r="J97" i="8"/>
  <c r="I97" i="8"/>
  <c r="H97" i="8"/>
  <c r="G97" i="8"/>
  <c r="F97" i="8"/>
  <c r="E97" i="8"/>
  <c r="D97" i="8"/>
  <c r="O96" i="8"/>
  <c r="N96" i="8"/>
  <c r="M96" i="8"/>
  <c r="L96" i="8"/>
  <c r="K96" i="8"/>
  <c r="J96" i="8"/>
  <c r="F96" i="8"/>
  <c r="E96" i="8"/>
  <c r="D96" i="8"/>
  <c r="I95" i="8"/>
  <c r="H95" i="8"/>
  <c r="G95" i="8"/>
  <c r="O94" i="8"/>
  <c r="N94" i="8"/>
  <c r="M94" i="8"/>
  <c r="L94" i="8"/>
  <c r="K94" i="8"/>
  <c r="J94" i="8"/>
  <c r="I94" i="8"/>
  <c r="H94" i="8"/>
  <c r="G94" i="8"/>
  <c r="F94" i="8"/>
  <c r="E94" i="8"/>
  <c r="D94" i="8"/>
  <c r="O93" i="8"/>
  <c r="O98" i="8" s="1"/>
  <c r="N93" i="8"/>
  <c r="N98" i="8" s="1"/>
  <c r="J93" i="8"/>
  <c r="G93" i="8"/>
  <c r="F93" i="8"/>
  <c r="F98" i="8" s="1"/>
  <c r="O91" i="8"/>
  <c r="N91" i="8"/>
  <c r="M91" i="8"/>
  <c r="L91" i="8"/>
  <c r="K91" i="8"/>
  <c r="J91" i="8"/>
  <c r="I91" i="8"/>
  <c r="H91" i="8"/>
  <c r="G91" i="8"/>
  <c r="F91" i="8"/>
  <c r="E91" i="8"/>
  <c r="D91" i="8"/>
  <c r="P91" i="8" s="1"/>
  <c r="P86" i="8"/>
  <c r="P84" i="8"/>
  <c r="R83" i="8"/>
  <c r="O83" i="8"/>
  <c r="N83" i="8"/>
  <c r="M83" i="8"/>
  <c r="M93" i="8" s="1"/>
  <c r="M98" i="8" s="1"/>
  <c r="L83" i="8"/>
  <c r="L93" i="8" s="1"/>
  <c r="L98" i="8" s="1"/>
  <c r="K83" i="8"/>
  <c r="K93" i="8" s="1"/>
  <c r="K98" i="8" s="1"/>
  <c r="J83" i="8"/>
  <c r="I83" i="8"/>
  <c r="I93" i="8" s="1"/>
  <c r="I98" i="8" s="1"/>
  <c r="H83" i="8"/>
  <c r="H93" i="8" s="1"/>
  <c r="H98" i="8" s="1"/>
  <c r="G83" i="8"/>
  <c r="F83" i="8"/>
  <c r="E83" i="8"/>
  <c r="E93" i="8" s="1"/>
  <c r="D83" i="8"/>
  <c r="D93" i="8" s="1"/>
  <c r="R82" i="8"/>
  <c r="R84" i="8" s="1"/>
  <c r="P82" i="8"/>
  <c r="V79" i="8"/>
  <c r="V97" i="8" s="1"/>
  <c r="O74" i="8"/>
  <c r="N74" i="8"/>
  <c r="M74" i="8"/>
  <c r="L74" i="8"/>
  <c r="K74" i="8"/>
  <c r="J74" i="8"/>
  <c r="I74" i="8"/>
  <c r="H74" i="8"/>
  <c r="G74" i="8"/>
  <c r="F74" i="8"/>
  <c r="E74" i="8"/>
  <c r="D74" i="8"/>
  <c r="O73" i="8"/>
  <c r="N73" i="8"/>
  <c r="M73" i="8"/>
  <c r="L73" i="8"/>
  <c r="K73" i="8"/>
  <c r="J73" i="8"/>
  <c r="F73" i="8"/>
  <c r="E73" i="8"/>
  <c r="D73" i="8"/>
  <c r="I72" i="8"/>
  <c r="H72" i="8"/>
  <c r="G72" i="8"/>
  <c r="O71" i="8"/>
  <c r="N71" i="8"/>
  <c r="M71" i="8"/>
  <c r="L71" i="8"/>
  <c r="K71" i="8"/>
  <c r="J71" i="8"/>
  <c r="I71" i="8"/>
  <c r="H71" i="8"/>
  <c r="G71" i="8"/>
  <c r="F71" i="8"/>
  <c r="E71" i="8"/>
  <c r="D71" i="8"/>
  <c r="N70" i="8"/>
  <c r="N75" i="8" s="1"/>
  <c r="J70" i="8"/>
  <c r="J75" i="8" s="1"/>
  <c r="F70" i="8"/>
  <c r="F75" i="8" s="1"/>
  <c r="O68" i="8"/>
  <c r="N68" i="8"/>
  <c r="M68" i="8"/>
  <c r="L68" i="8"/>
  <c r="K68" i="8"/>
  <c r="J68" i="8"/>
  <c r="I68" i="8"/>
  <c r="H68" i="8"/>
  <c r="G68" i="8"/>
  <c r="F68" i="8"/>
  <c r="E68" i="8"/>
  <c r="D68" i="8"/>
  <c r="P68" i="8" s="1"/>
  <c r="P63" i="8"/>
  <c r="P61" i="8"/>
  <c r="R60" i="8"/>
  <c r="O60" i="8"/>
  <c r="O70" i="8" s="1"/>
  <c r="N60" i="8"/>
  <c r="M60" i="8"/>
  <c r="M70" i="8" s="1"/>
  <c r="M75" i="8" s="1"/>
  <c r="L60" i="8"/>
  <c r="L70" i="8" s="1"/>
  <c r="K60" i="8"/>
  <c r="K70" i="8" s="1"/>
  <c r="J60" i="8"/>
  <c r="I60" i="8"/>
  <c r="I70" i="8" s="1"/>
  <c r="H60" i="8"/>
  <c r="H70" i="8" s="1"/>
  <c r="G60" i="8"/>
  <c r="G70" i="8" s="1"/>
  <c r="F60" i="8"/>
  <c r="E60" i="8"/>
  <c r="E70" i="8" s="1"/>
  <c r="E75" i="8" s="1"/>
  <c r="D60" i="8"/>
  <c r="D70" i="8" s="1"/>
  <c r="R59" i="8"/>
  <c r="R61" i="8" s="1"/>
  <c r="P59" i="8"/>
  <c r="V56" i="8"/>
  <c r="V74" i="8" s="1"/>
  <c r="N49" i="8"/>
  <c r="O48" i="8"/>
  <c r="N48" i="8"/>
  <c r="M48" i="8"/>
  <c r="L48" i="8"/>
  <c r="K48" i="8"/>
  <c r="J48" i="8"/>
  <c r="I48" i="8"/>
  <c r="H48" i="8"/>
  <c r="G48" i="8"/>
  <c r="F48" i="8"/>
  <c r="E48" i="8"/>
  <c r="D48" i="8"/>
  <c r="O47" i="8"/>
  <c r="N47" i="8"/>
  <c r="M47" i="8"/>
  <c r="L47" i="8"/>
  <c r="K47" i="8"/>
  <c r="J47" i="8"/>
  <c r="F47" i="8"/>
  <c r="E47" i="8"/>
  <c r="D47" i="8"/>
  <c r="I46" i="8"/>
  <c r="H46" i="8"/>
  <c r="G46" i="8"/>
  <c r="O45" i="8"/>
  <c r="N45" i="8"/>
  <c r="M45" i="8"/>
  <c r="L45" i="8"/>
  <c r="K45" i="8"/>
  <c r="J45" i="8"/>
  <c r="I45" i="8"/>
  <c r="H45" i="8"/>
  <c r="G45" i="8"/>
  <c r="F45" i="8"/>
  <c r="E45" i="8"/>
  <c r="D45" i="8"/>
  <c r="N44" i="8"/>
  <c r="J44" i="8"/>
  <c r="F44" i="8"/>
  <c r="F49" i="8" s="1"/>
  <c r="O42" i="8"/>
  <c r="N42" i="8"/>
  <c r="M42" i="8"/>
  <c r="L42" i="8"/>
  <c r="K42" i="8"/>
  <c r="J42" i="8"/>
  <c r="I42" i="8"/>
  <c r="H42" i="8"/>
  <c r="G42" i="8"/>
  <c r="F42" i="8"/>
  <c r="E42" i="8"/>
  <c r="D42" i="8"/>
  <c r="P42" i="8" s="1"/>
  <c r="P37" i="8"/>
  <c r="P35" i="8"/>
  <c r="R34" i="8"/>
  <c r="O34" i="8"/>
  <c r="O44" i="8" s="1"/>
  <c r="O49" i="8" s="1"/>
  <c r="N34" i="8"/>
  <c r="M34" i="8"/>
  <c r="M44" i="8" s="1"/>
  <c r="L34" i="8"/>
  <c r="L44" i="8" s="1"/>
  <c r="K34" i="8"/>
  <c r="K44" i="8" s="1"/>
  <c r="K49" i="8" s="1"/>
  <c r="J34" i="8"/>
  <c r="I34" i="8"/>
  <c r="I44" i="8" s="1"/>
  <c r="H34" i="8"/>
  <c r="H44" i="8" s="1"/>
  <c r="G34" i="8"/>
  <c r="G44" i="8" s="1"/>
  <c r="F34" i="8"/>
  <c r="E34" i="8"/>
  <c r="E44" i="8" s="1"/>
  <c r="D34" i="8"/>
  <c r="D44" i="8" s="1"/>
  <c r="R33" i="8"/>
  <c r="R35" i="8" s="1"/>
  <c r="P33" i="8"/>
  <c r="V30" i="8"/>
  <c r="V48" i="8" s="1"/>
  <c r="O25" i="8"/>
  <c r="N25" i="8"/>
  <c r="M25" i="8"/>
  <c r="L25" i="8"/>
  <c r="K25" i="8"/>
  <c r="J25" i="8"/>
  <c r="I25" i="8"/>
  <c r="H25" i="8"/>
  <c r="G25" i="8"/>
  <c r="F25" i="8"/>
  <c r="E25" i="8"/>
  <c r="D25" i="8"/>
  <c r="O24" i="8"/>
  <c r="N24" i="8"/>
  <c r="M24" i="8"/>
  <c r="L24" i="8"/>
  <c r="K24" i="8"/>
  <c r="J24" i="8"/>
  <c r="F24" i="8"/>
  <c r="E24" i="8"/>
  <c r="D24" i="8"/>
  <c r="I23" i="8"/>
  <c r="H23" i="8"/>
  <c r="G23" i="8"/>
  <c r="O22" i="8"/>
  <c r="N22" i="8"/>
  <c r="M22" i="8"/>
  <c r="L22" i="8"/>
  <c r="K22" i="8"/>
  <c r="J22" i="8"/>
  <c r="I22" i="8"/>
  <c r="H22" i="8"/>
  <c r="G22" i="8"/>
  <c r="F22" i="8"/>
  <c r="E22" i="8"/>
  <c r="D22" i="8"/>
  <c r="O21" i="8"/>
  <c r="O26" i="8" s="1"/>
  <c r="N21" i="8"/>
  <c r="N26" i="8" s="1"/>
  <c r="J21" i="8"/>
  <c r="G21" i="8"/>
  <c r="F21" i="8"/>
  <c r="O19" i="8"/>
  <c r="N19" i="8"/>
  <c r="M19" i="8"/>
  <c r="L19" i="8"/>
  <c r="K19" i="8"/>
  <c r="J19" i="8"/>
  <c r="I19" i="8"/>
  <c r="H19" i="8"/>
  <c r="G19" i="8"/>
  <c r="F19" i="8"/>
  <c r="E19" i="8"/>
  <c r="D19" i="8"/>
  <c r="P19" i="8" s="1"/>
  <c r="P14" i="8"/>
  <c r="P12" i="8"/>
  <c r="R11" i="8"/>
  <c r="O11" i="8"/>
  <c r="N11" i="8"/>
  <c r="N179" i="8" s="1"/>
  <c r="M11" i="8"/>
  <c r="M21" i="8" s="1"/>
  <c r="M26" i="8" s="1"/>
  <c r="L11" i="8"/>
  <c r="L21" i="8" s="1"/>
  <c r="L26" i="8" s="1"/>
  <c r="K11" i="8"/>
  <c r="J11" i="8"/>
  <c r="J179" i="8" s="1"/>
  <c r="I11" i="8"/>
  <c r="I21" i="8" s="1"/>
  <c r="H11" i="8"/>
  <c r="H21" i="8" s="1"/>
  <c r="G11" i="8"/>
  <c r="F11" i="8"/>
  <c r="F179" i="8" s="1"/>
  <c r="E11" i="8"/>
  <c r="E21" i="8" s="1"/>
  <c r="D11" i="8"/>
  <c r="D21" i="8" s="1"/>
  <c r="R10" i="8"/>
  <c r="P10" i="8"/>
  <c r="V7" i="8"/>
  <c r="V25" i="8" s="1"/>
  <c r="H26" i="8" l="1"/>
  <c r="D75" i="8"/>
  <c r="H75" i="8"/>
  <c r="L75" i="8"/>
  <c r="I147" i="8"/>
  <c r="I173" i="8"/>
  <c r="N173" i="8"/>
  <c r="E173" i="8"/>
  <c r="M173" i="8"/>
  <c r="G173" i="8"/>
  <c r="O173" i="8"/>
  <c r="D173" i="8"/>
  <c r="H173" i="8"/>
  <c r="L173" i="8"/>
  <c r="K173" i="8"/>
  <c r="G147" i="8"/>
  <c r="K147" i="8"/>
  <c r="O147" i="8"/>
  <c r="F147" i="8"/>
  <c r="P148" i="8" s="1"/>
  <c r="D124" i="8"/>
  <c r="G124" i="8"/>
  <c r="J124" i="8"/>
  <c r="I124" i="8"/>
  <c r="P124" i="8" s="1"/>
  <c r="E124" i="8"/>
  <c r="G98" i="8"/>
  <c r="E98" i="8"/>
  <c r="I75" i="8"/>
  <c r="G75" i="8"/>
  <c r="P75" i="8" s="1"/>
  <c r="K75" i="8"/>
  <c r="O75" i="8"/>
  <c r="G49" i="8"/>
  <c r="D49" i="8"/>
  <c r="H49" i="8"/>
  <c r="L49" i="8"/>
  <c r="E49" i="8"/>
  <c r="M49" i="8"/>
  <c r="M180" i="8" s="1"/>
  <c r="I49" i="8"/>
  <c r="J49" i="8"/>
  <c r="G26" i="8"/>
  <c r="J26" i="8"/>
  <c r="I26" i="8"/>
  <c r="F26" i="8"/>
  <c r="F180" i="8" s="1"/>
  <c r="D26" i="8"/>
  <c r="E26" i="8"/>
  <c r="P166" i="8"/>
  <c r="D179" i="8"/>
  <c r="N147" i="8"/>
  <c r="L179" i="8"/>
  <c r="R12" i="8"/>
  <c r="G179" i="8"/>
  <c r="K179" i="8"/>
  <c r="O179" i="8"/>
  <c r="K21" i="8"/>
  <c r="K26" i="8" s="1"/>
  <c r="D98" i="8"/>
  <c r="R110" i="8"/>
  <c r="H179" i="8"/>
  <c r="P76" i="8" l="1"/>
  <c r="L180" i="8"/>
  <c r="I180" i="8"/>
  <c r="P125" i="8"/>
  <c r="P147" i="8"/>
  <c r="R148" i="8" s="1"/>
  <c r="P174" i="8"/>
  <c r="P173" i="8"/>
  <c r="R174" i="8" s="1"/>
  <c r="O180" i="8"/>
  <c r="K180" i="8"/>
  <c r="N180" i="8"/>
  <c r="R125" i="8"/>
  <c r="J180" i="8"/>
  <c r="E180" i="8"/>
  <c r="G180" i="8"/>
  <c r="P50" i="8"/>
  <c r="H180" i="8"/>
  <c r="P49" i="8"/>
  <c r="P27" i="8"/>
  <c r="P98" i="8"/>
  <c r="P99" i="8"/>
  <c r="P179" i="8"/>
  <c r="D180" i="8"/>
  <c r="P26" i="8"/>
  <c r="R76" i="8"/>
  <c r="R50" i="8" l="1"/>
  <c r="R27" i="8"/>
  <c r="P180" i="8"/>
  <c r="P181" i="8"/>
  <c r="R99" i="8"/>
  <c r="D183" i="8" l="1"/>
  <c r="K183" i="8" s="1"/>
</calcChain>
</file>

<file path=xl/sharedStrings.xml><?xml version="1.0" encoding="utf-8"?>
<sst xmlns="http://schemas.openxmlformats.org/spreadsheetml/2006/main" count="598" uniqueCount="132">
  <si>
    <t>～</t>
    <phoneticPr fontId="3"/>
  </si>
  <si>
    <t>国見浄水場</t>
  </si>
  <si>
    <t>仙台市青葉区芋沢字中原24</t>
  </si>
  <si>
    <t>中原浄水場</t>
  </si>
  <si>
    <t>仙台市泉区福岡字台103-2</t>
  </si>
  <si>
    <t>仙台市青葉区国見6丁目51-1</t>
  </si>
  <si>
    <t>仙台市泉区福岡字北泉30</t>
  </si>
  <si>
    <t>仙台市泉区将監10丁目38-8</t>
  </si>
  <si>
    <t>指定項目：予定値</t>
    <rPh sb="0" eb="2">
      <t>シテイ</t>
    </rPh>
    <rPh sb="2" eb="4">
      <t>コウモク</t>
    </rPh>
    <rPh sb="5" eb="7">
      <t>ヨテイ</t>
    </rPh>
    <rPh sb="7" eb="8">
      <t>チ</t>
    </rPh>
    <phoneticPr fontId="23"/>
  </si>
  <si>
    <t>算定要領</t>
    <rPh sb="0" eb="2">
      <t>サンテイ</t>
    </rPh>
    <rPh sb="2" eb="4">
      <t>ヨウリョウ</t>
    </rPh>
    <phoneticPr fontId="23"/>
  </si>
  <si>
    <t>合計</t>
    <rPh sb="0" eb="2">
      <t>ゴウケイ</t>
    </rPh>
    <phoneticPr fontId="23"/>
  </si>
  <si>
    <t>a</t>
    <phoneticPr fontId="23"/>
  </si>
  <si>
    <t>b</t>
    <phoneticPr fontId="23"/>
  </si>
  <si>
    <t>c</t>
    <phoneticPr fontId="23"/>
  </si>
  <si>
    <t>d</t>
    <phoneticPr fontId="23"/>
  </si>
  <si>
    <t>使用電力料金の算定区分</t>
    <rPh sb="0" eb="2">
      <t>シヨウ</t>
    </rPh>
    <rPh sb="2" eb="4">
      <t>デンリョク</t>
    </rPh>
    <rPh sb="4" eb="6">
      <t>リョウキン</t>
    </rPh>
    <rPh sb="7" eb="9">
      <t>サンテイ</t>
    </rPh>
    <rPh sb="9" eb="11">
      <t>クブン</t>
    </rPh>
    <phoneticPr fontId="23"/>
  </si>
  <si>
    <t>使用電力料金の算定明細</t>
    <rPh sb="0" eb="2">
      <t>シヨウ</t>
    </rPh>
    <rPh sb="2" eb="4">
      <t>デンリョク</t>
    </rPh>
    <rPh sb="4" eb="6">
      <t>リョウキン</t>
    </rPh>
    <rPh sb="7" eb="9">
      <t>サンテイ</t>
    </rPh>
    <rPh sb="9" eb="11">
      <t>メイサイ</t>
    </rPh>
    <phoneticPr fontId="23"/>
  </si>
  <si>
    <t>≪留意事項≫</t>
    <rPh sb="1" eb="3">
      <t>リュウイ</t>
    </rPh>
    <rPh sb="3" eb="5">
      <t>ジコウ</t>
    </rPh>
    <phoneticPr fontId="6"/>
  </si>
  <si>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6"/>
  </si>
  <si>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6"/>
  </si>
  <si>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6"/>
  </si>
  <si>
    <t>・入札書の金額と本内訳書の入札書記入額（税抜き金額）の金額が一致しなければならない。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ヌ</t>
    </rPh>
    <rPh sb="23" eb="25">
      <t>キンガク</t>
    </rPh>
    <rPh sb="27" eb="29">
      <t>キンガク</t>
    </rPh>
    <rPh sb="30" eb="32">
      <t>イッチ</t>
    </rPh>
    <phoneticPr fontId="6"/>
  </si>
  <si>
    <t>令和２年</t>
    <rPh sb="0" eb="2">
      <t>レイワ</t>
    </rPh>
    <rPh sb="3" eb="4">
      <t>ネン</t>
    </rPh>
    <phoneticPr fontId="23"/>
  </si>
  <si>
    <t>４月</t>
    <rPh sb="1" eb="2">
      <t>ガツ</t>
    </rPh>
    <phoneticPr fontId="3"/>
  </si>
  <si>
    <t>５月</t>
  </si>
  <si>
    <t>６月</t>
  </si>
  <si>
    <t>７月</t>
  </si>
  <si>
    <t>８月</t>
  </si>
  <si>
    <t>９月</t>
  </si>
  <si>
    <t>１０月</t>
  </si>
  <si>
    <t>１１月</t>
  </si>
  <si>
    <t>１２月</t>
  </si>
  <si>
    <t>令和３年</t>
    <rPh sb="0" eb="2">
      <t>レイワ</t>
    </rPh>
    <rPh sb="3" eb="4">
      <t>ネン</t>
    </rPh>
    <phoneticPr fontId="23"/>
  </si>
  <si>
    <t>１月</t>
    <rPh sb="1" eb="2">
      <t>ガツ</t>
    </rPh>
    <phoneticPr fontId="3"/>
  </si>
  <si>
    <t>２月</t>
    <rPh sb="1" eb="2">
      <t>ガツ</t>
    </rPh>
    <phoneticPr fontId="3"/>
  </si>
  <si>
    <t>３月</t>
    <rPh sb="1" eb="2">
      <t>ガツ</t>
    </rPh>
    <phoneticPr fontId="3"/>
  </si>
  <si>
    <t>備考</t>
    <rPh sb="0" eb="2">
      <t>ビコウ</t>
    </rPh>
    <phoneticPr fontId="23"/>
  </si>
  <si>
    <t>e</t>
    <phoneticPr fontId="23"/>
  </si>
  <si>
    <t>f</t>
    <phoneticPr fontId="23"/>
  </si>
  <si>
    <t>h=d*右欄単価</t>
    <phoneticPr fontId="23"/>
  </si>
  <si>
    <t>i=e*右欄単価</t>
    <phoneticPr fontId="23"/>
  </si>
  <si>
    <t>2018.11月
～2019.10月
実績</t>
    <rPh sb="7" eb="8">
      <t>ガツ</t>
    </rPh>
    <rPh sb="17" eb="18">
      <t>ガツ</t>
    </rPh>
    <rPh sb="19" eb="21">
      <t>ジッセキ</t>
    </rPh>
    <phoneticPr fontId="3"/>
  </si>
  <si>
    <t>ピーク使用量 (kWh)</t>
    <rPh sb="3" eb="5">
      <t>シヨウ</t>
    </rPh>
    <rPh sb="5" eb="6">
      <t>リョウ</t>
    </rPh>
    <phoneticPr fontId="23"/>
  </si>
  <si>
    <t>昼間使用量 (kWh)</t>
    <phoneticPr fontId="23"/>
  </si>
  <si>
    <t>夜間使用量 (kWh)</t>
    <phoneticPr fontId="23"/>
  </si>
  <si>
    <t>基本料金 (円)</t>
    <rPh sb="6" eb="7">
      <t>エン</t>
    </rPh>
    <phoneticPr fontId="23"/>
  </si>
  <si>
    <t>ピーク料金 (円)</t>
    <phoneticPr fontId="23"/>
  </si>
  <si>
    <t>夜間料金 (円)</t>
    <phoneticPr fontId="23"/>
  </si>
  <si>
    <t>使用電力料 (円)</t>
    <rPh sb="0" eb="2">
      <t>シヨウ</t>
    </rPh>
    <rPh sb="2" eb="4">
      <t>デンリョク</t>
    </rPh>
    <rPh sb="4" eb="5">
      <t>リョウ</t>
    </rPh>
    <rPh sb="7" eb="8">
      <t>エン</t>
    </rPh>
    <phoneticPr fontId="23"/>
  </si>
  <si>
    <t>予定使用電力量 ※(kWh)</t>
    <rPh sb="0" eb="2">
      <t>ヨテイ</t>
    </rPh>
    <rPh sb="2" eb="4">
      <t>シヨウ</t>
    </rPh>
    <rPh sb="4" eb="6">
      <t>デンリョク</t>
    </rPh>
    <rPh sb="6" eb="7">
      <t>リョウ</t>
    </rPh>
    <phoneticPr fontId="23"/>
  </si>
  <si>
    <t>予定使用電力量 (kWh)</t>
    <rPh sb="0" eb="2">
      <t>ヨテイ</t>
    </rPh>
    <rPh sb="2" eb="4">
      <t>シヨウ</t>
    </rPh>
    <rPh sb="4" eb="6">
      <t>デンリョク</t>
    </rPh>
    <rPh sb="6" eb="7">
      <t>リョウ</t>
    </rPh>
    <phoneticPr fontId="23"/>
  </si>
  <si>
    <t>予定契約電力 (kW)</t>
    <rPh sb="0" eb="2">
      <t>ヨテイ</t>
    </rPh>
    <rPh sb="2" eb="4">
      <t>ケイヤク</t>
    </rPh>
    <rPh sb="4" eb="6">
      <t>デンリョク</t>
    </rPh>
    <phoneticPr fontId="23"/>
  </si>
  <si>
    <t>年月</t>
    <rPh sb="0" eb="1">
      <t>ネン</t>
    </rPh>
    <rPh sb="1" eb="2">
      <t>ガツ</t>
    </rPh>
    <phoneticPr fontId="23"/>
  </si>
  <si>
    <t>単価入力欄(少数2位まで)</t>
    <rPh sb="0" eb="2">
      <t>タンカ</t>
    </rPh>
    <rPh sb="2" eb="4">
      <t>ニュウリョク</t>
    </rPh>
    <rPh sb="4" eb="5">
      <t>ラン</t>
    </rPh>
    <rPh sb="6" eb="8">
      <t>ショウスウ</t>
    </rPh>
    <rPh sb="9" eb="10">
      <t>イ</t>
    </rPh>
    <phoneticPr fontId="23"/>
  </si>
  <si>
    <t>※1　g=b*右欄単価*（1.85-c/100)【少数第3位以下切り捨て】</t>
    <phoneticPr fontId="3"/>
  </si>
  <si>
    <t>※1</t>
    <phoneticPr fontId="3"/>
  </si>
  <si>
    <t>夏季料金 (円)</t>
    <rPh sb="0" eb="2">
      <t>カキ</t>
    </rPh>
    <phoneticPr fontId="23"/>
  </si>
  <si>
    <t>その他季料金 (円)</t>
    <rPh sb="2" eb="3">
      <t>タ</t>
    </rPh>
    <rPh sb="3" eb="4">
      <t>キ</t>
    </rPh>
    <rPh sb="4" eb="6">
      <t>リョウキン</t>
    </rPh>
    <phoneticPr fontId="23"/>
  </si>
  <si>
    <t>ｊ=e*右欄単価</t>
    <phoneticPr fontId="23"/>
  </si>
  <si>
    <t>k=f*右欄単価</t>
    <phoneticPr fontId="23"/>
  </si>
  <si>
    <t>Σ(g～k）【整数止】</t>
    <rPh sb="7" eb="9">
      <t>セイスウ</t>
    </rPh>
    <rPh sb="9" eb="10">
      <t>ト</t>
    </rPh>
    <phoneticPr fontId="23"/>
  </si>
  <si>
    <t>500kVA</t>
    <phoneticPr fontId="3"/>
  </si>
  <si>
    <t>設備容量：</t>
    <rPh sb="0" eb="2">
      <t>セツビ</t>
    </rPh>
    <rPh sb="2" eb="4">
      <t>ヨウリョウ</t>
    </rPh>
    <phoneticPr fontId="3"/>
  </si>
  <si>
    <t>契約電力(予定)：</t>
    <rPh sb="0" eb="2">
      <t>ケイヤク</t>
    </rPh>
    <rPh sb="2" eb="4">
      <t>デンリョク</t>
    </rPh>
    <rPh sb="5" eb="7">
      <t>ヨテイ</t>
    </rPh>
    <phoneticPr fontId="3"/>
  </si>
  <si>
    <t>非常用自家発電設備：</t>
    <rPh sb="0" eb="3">
      <t>ヒジョウヨウ</t>
    </rPh>
    <rPh sb="3" eb="5">
      <t>ジカ</t>
    </rPh>
    <rPh sb="5" eb="7">
      <t>ハツデン</t>
    </rPh>
    <rPh sb="7" eb="9">
      <t>セツビ</t>
    </rPh>
    <phoneticPr fontId="3"/>
  </si>
  <si>
    <t>常用自家発電設備：</t>
    <rPh sb="0" eb="2">
      <t>ジョウヨウ</t>
    </rPh>
    <rPh sb="2" eb="4">
      <t>ジカ</t>
    </rPh>
    <rPh sb="4" eb="6">
      <t>ハツデン</t>
    </rPh>
    <rPh sb="6" eb="8">
      <t>セツビ</t>
    </rPh>
    <phoneticPr fontId="3"/>
  </si>
  <si>
    <t>無し</t>
    <phoneticPr fontId="3"/>
  </si>
  <si>
    <t>中原浄水場</t>
    <rPh sb="0" eb="2">
      <t>ナカハラ</t>
    </rPh>
    <rPh sb="2" eb="4">
      <t>ジョウスイ</t>
    </rPh>
    <rPh sb="4" eb="5">
      <t>ジョウ</t>
    </rPh>
    <phoneticPr fontId="3"/>
  </si>
  <si>
    <t>1,000kVA</t>
    <phoneticPr fontId="3"/>
  </si>
  <si>
    <t>875kVA</t>
    <phoneticPr fontId="3"/>
  </si>
  <si>
    <t>福岡浄水場</t>
    <rPh sb="0" eb="2">
      <t>フクオカ</t>
    </rPh>
    <rPh sb="2" eb="5">
      <t>ジョウスイジョウ</t>
    </rPh>
    <phoneticPr fontId="3"/>
  </si>
  <si>
    <t>625kVA</t>
    <phoneticPr fontId="3"/>
  </si>
  <si>
    <t>茂庭浄水場</t>
    <rPh sb="0" eb="1">
      <t>モ</t>
    </rPh>
    <rPh sb="1" eb="2">
      <t>ニワ</t>
    </rPh>
    <rPh sb="2" eb="5">
      <t>ジョウスイジョウ</t>
    </rPh>
    <phoneticPr fontId="3"/>
  </si>
  <si>
    <t>2,000kVA</t>
    <phoneticPr fontId="3"/>
  </si>
  <si>
    <t>有り (太陽光発電設備 20kW，全量自家消費)</t>
    <rPh sb="0" eb="1">
      <t>ア</t>
    </rPh>
    <rPh sb="4" eb="7">
      <t>タイヨウコウ</t>
    </rPh>
    <rPh sb="7" eb="9">
      <t>ハツデン</t>
    </rPh>
    <rPh sb="9" eb="11">
      <t>セツビ</t>
    </rPh>
    <rPh sb="17" eb="19">
      <t>ゼンリョウ</t>
    </rPh>
    <rPh sb="19" eb="21">
      <t>ジカ</t>
    </rPh>
    <rPh sb="21" eb="23">
      <t>ショウヒ</t>
    </rPh>
    <phoneticPr fontId="3"/>
  </si>
  <si>
    <t>福岡取水場</t>
    <rPh sb="0" eb="2">
      <t>フクオカ</t>
    </rPh>
    <rPh sb="2" eb="4">
      <t>シュスイ</t>
    </rPh>
    <rPh sb="4" eb="5">
      <t>バ</t>
    </rPh>
    <phoneticPr fontId="3"/>
  </si>
  <si>
    <t>将監
送水ポンプ場</t>
    <rPh sb="0" eb="2">
      <t>ショウゲン</t>
    </rPh>
    <rPh sb="3" eb="5">
      <t>ソウスイ</t>
    </rPh>
    <rPh sb="8" eb="9">
      <t>バ</t>
    </rPh>
    <phoneticPr fontId="3"/>
  </si>
  <si>
    <t>375kVA</t>
    <phoneticPr fontId="3"/>
  </si>
  <si>
    <t>綱木坂
送水ポンプ場</t>
    <rPh sb="0" eb="1">
      <t>ツナ</t>
    </rPh>
    <rPh sb="1" eb="2">
      <t>キ</t>
    </rPh>
    <rPh sb="2" eb="3">
      <t>サカ</t>
    </rPh>
    <rPh sb="4" eb="6">
      <t>ソウスイ</t>
    </rPh>
    <rPh sb="9" eb="10">
      <t>バ</t>
    </rPh>
    <phoneticPr fontId="3"/>
  </si>
  <si>
    <t>最大需要電力 (kW)</t>
    <rPh sb="0" eb="2">
      <t>サイダイ</t>
    </rPh>
    <rPh sb="2" eb="4">
      <t>ジュヨウ</t>
    </rPh>
    <rPh sb="4" eb="6">
      <t>デンリョク</t>
    </rPh>
    <phoneticPr fontId="23"/>
  </si>
  <si>
    <t>負荷率 (%)</t>
    <rPh sb="0" eb="2">
      <t>フカ</t>
    </rPh>
    <rPh sb="2" eb="3">
      <t>リツ</t>
    </rPh>
    <phoneticPr fontId="23"/>
  </si>
  <si>
    <t>g ※1</t>
    <phoneticPr fontId="3"/>
  </si>
  <si>
    <t>g　※1</t>
    <phoneticPr fontId="3"/>
  </si>
  <si>
    <t>4～9月</t>
    <rPh sb="3" eb="4">
      <t>ガツ</t>
    </rPh>
    <phoneticPr fontId="3"/>
  </si>
  <si>
    <t>②</t>
    <phoneticPr fontId="3"/>
  </si>
  <si>
    <t>使用電力料合計 (円)　①</t>
    <rPh sb="0" eb="2">
      <t>シヨウ</t>
    </rPh>
    <rPh sb="2" eb="4">
      <t>デンリョク</t>
    </rPh>
    <rPh sb="4" eb="5">
      <t>リョウ</t>
    </rPh>
    <rPh sb="5" eb="6">
      <t>ゴウ</t>
    </rPh>
    <rPh sb="6" eb="7">
      <t>ケイ</t>
    </rPh>
    <rPh sb="9" eb="10">
      <t>エン</t>
    </rPh>
    <phoneticPr fontId="23"/>
  </si>
  <si>
    <t>①×３＋②</t>
    <phoneticPr fontId="3"/>
  </si>
  <si>
    <t>（ 契約期間 使用電力料合計 ）</t>
    <rPh sb="2" eb="4">
      <t>ケイヤク</t>
    </rPh>
    <rPh sb="4" eb="6">
      <t>キカン</t>
    </rPh>
    <rPh sb="7" eb="9">
      <t>シヨウ</t>
    </rPh>
    <rPh sb="9" eb="11">
      <t>デンリョク</t>
    </rPh>
    <rPh sb="11" eb="12">
      <t>リョウ</t>
    </rPh>
    <rPh sb="12" eb="14">
      <t>ゴウケイ</t>
    </rPh>
    <phoneticPr fontId="23"/>
  </si>
  <si>
    <t>設計金額 (税抜き)  ＝</t>
    <rPh sb="0" eb="2">
      <t>セッケイ</t>
    </rPh>
    <rPh sb="2" eb="4">
      <t>キンガク</t>
    </rPh>
    <phoneticPr fontId="23"/>
  </si>
  <si>
    <t xml:space="preserve"> 円</t>
    <rPh sb="1" eb="2">
      <t>エン</t>
    </rPh>
    <phoneticPr fontId="3"/>
  </si>
  <si>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6"/>
  </si>
  <si>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6"/>
  </si>
  <si>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3"/>
  </si>
  <si>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6"/>
  </si>
  <si>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6"/>
  </si>
  <si>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6"/>
  </si>
  <si>
    <t>1Y</t>
    <phoneticPr fontId="3"/>
  </si>
  <si>
    <t>0.5Y</t>
    <phoneticPr fontId="3"/>
  </si>
  <si>
    <t>3.5Y</t>
    <phoneticPr fontId="3"/>
  </si>
  <si>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3"/>
  </si>
  <si>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3"/>
  </si>
  <si>
    <t>３年６ヶ月</t>
    <rPh sb="1" eb="2">
      <t>ネン</t>
    </rPh>
    <rPh sb="4" eb="5">
      <t>ゲツ</t>
    </rPh>
    <phoneticPr fontId="3"/>
  </si>
  <si>
    <t>仙台市水道局　国見浄水場外６施設 電力需給</t>
    <rPh sb="0" eb="2">
      <t>センダイ</t>
    </rPh>
    <rPh sb="2" eb="3">
      <t>シ</t>
    </rPh>
    <rPh sb="3" eb="5">
      <t>スイドウ</t>
    </rPh>
    <rPh sb="5" eb="6">
      <t>キョク</t>
    </rPh>
    <rPh sb="7" eb="9">
      <t>クニミ</t>
    </rPh>
    <rPh sb="9" eb="11">
      <t>ジョウスイ</t>
    </rPh>
    <rPh sb="11" eb="12">
      <t>ジョウ</t>
    </rPh>
    <rPh sb="12" eb="13">
      <t>ホカ</t>
    </rPh>
    <rPh sb="14" eb="16">
      <t>シセツ</t>
    </rPh>
    <rPh sb="17" eb="19">
      <t>デンリョク</t>
    </rPh>
    <rPh sb="19" eb="21">
      <t>ジュキュウ</t>
    </rPh>
    <phoneticPr fontId="3"/>
  </si>
  <si>
    <t>契約電力(予定) (kW)</t>
    <rPh sb="0" eb="2">
      <t>ケイヤク</t>
    </rPh>
    <rPh sb="2" eb="4">
      <t>デンリョク</t>
    </rPh>
    <rPh sb="5" eb="7">
      <t>ヨテイ</t>
    </rPh>
    <phoneticPr fontId="23"/>
  </si>
  <si>
    <t>契約電力(実績) (kW)</t>
    <rPh sb="5" eb="7">
      <t>ジッセキ</t>
    </rPh>
    <phoneticPr fontId="3"/>
  </si>
  <si>
    <t>力率(予定) (％)</t>
    <rPh sb="0" eb="2">
      <t>リキリツ</t>
    </rPh>
    <rPh sb="3" eb="5">
      <t>ヨテイ</t>
    </rPh>
    <phoneticPr fontId="23"/>
  </si>
  <si>
    <t>力率(実績) (％)</t>
    <rPh sb="0" eb="2">
      <t>リキリツ</t>
    </rPh>
    <rPh sb="3" eb="5">
      <t>ジッセキ</t>
    </rPh>
    <phoneticPr fontId="23"/>
  </si>
  <si>
    <t>契約電力(実績) (kW)</t>
    <rPh sb="0" eb="2">
      <t>ケイヤク</t>
    </rPh>
    <rPh sb="2" eb="4">
      <t>デンリョク</t>
    </rPh>
    <rPh sb="5" eb="7">
      <t>ジッセキ</t>
    </rPh>
    <phoneticPr fontId="23"/>
  </si>
  <si>
    <t>力率(予定） (％)</t>
    <rPh sb="0" eb="2">
      <t>リキリツ</t>
    </rPh>
    <rPh sb="3" eb="5">
      <t>ヨテイ</t>
    </rPh>
    <phoneticPr fontId="23"/>
  </si>
  <si>
    <t>【１／４】</t>
    <phoneticPr fontId="3"/>
  </si>
  <si>
    <t>【２／４】</t>
    <phoneticPr fontId="3"/>
  </si>
  <si>
    <t>【３／４】</t>
    <phoneticPr fontId="3"/>
  </si>
  <si>
    <t>【４／４】</t>
    <phoneticPr fontId="3"/>
  </si>
  <si>
    <t>H28</t>
    <phoneticPr fontId="3"/>
  </si>
  <si>
    <t>最大</t>
    <rPh sb="0" eb="2">
      <t>サイダイ</t>
    </rPh>
    <phoneticPr fontId="3"/>
  </si>
  <si>
    <r>
      <t>H</t>
    </r>
    <r>
      <rPr>
        <sz val="11"/>
        <rFont val="ＭＳ Ｐゴシック"/>
        <family val="3"/>
        <charset val="128"/>
      </rPr>
      <t>29</t>
    </r>
    <phoneticPr fontId="3"/>
  </si>
  <si>
    <r>
      <t>H</t>
    </r>
    <r>
      <rPr>
        <sz val="11"/>
        <rFont val="ＭＳ Ｐゴシック"/>
        <family val="3"/>
        <charset val="128"/>
      </rPr>
      <t>30</t>
    </r>
    <phoneticPr fontId="3"/>
  </si>
  <si>
    <r>
      <t>H</t>
    </r>
    <r>
      <rPr>
        <sz val="11"/>
        <rFont val="ＭＳ Ｐゴシック"/>
        <family val="3"/>
        <charset val="128"/>
      </rPr>
      <t>31</t>
    </r>
    <phoneticPr fontId="3"/>
  </si>
  <si>
    <t>契約電力</t>
    <rPh sb="0" eb="2">
      <t>ケイヤク</t>
    </rPh>
    <rPh sb="2" eb="4">
      <t>デンリョク</t>
    </rPh>
    <phoneticPr fontId="3"/>
  </si>
  <si>
    <t>仙台市太白区茂庭字上ノ原山128</t>
    <phoneticPr fontId="3"/>
  </si>
  <si>
    <t>仙台市青葉区芋沢綱木坂地内</t>
    <rPh sb="10" eb="11">
      <t>サカ</t>
    </rPh>
    <phoneticPr fontId="3"/>
  </si>
  <si>
    <t>３年 ６ヶ月</t>
    <rPh sb="1" eb="2">
      <t>ネン</t>
    </rPh>
    <rPh sb="5" eb="6">
      <t>ゲツ</t>
    </rPh>
    <phoneticPr fontId="3"/>
  </si>
  <si>
    <t>《 　参考情報　 》</t>
    <rPh sb="3" eb="5">
      <t>サンコウ</t>
    </rPh>
    <rPh sb="5" eb="7">
      <t>ジョウホウ</t>
    </rPh>
    <phoneticPr fontId="3"/>
  </si>
  <si>
    <t>電力量(kWh)</t>
    <rPh sb="0" eb="2">
      <t>デンリョク</t>
    </rPh>
    <rPh sb="2" eb="3">
      <t>リョウ</t>
    </rPh>
    <phoneticPr fontId="3"/>
  </si>
  <si>
    <t>期間</t>
    <rPh sb="0" eb="2">
      <t>キカン</t>
    </rPh>
    <phoneticPr fontId="3"/>
  </si>
  <si>
    <t>年度</t>
    <rPh sb="0" eb="2">
      <t>ネンド</t>
    </rPh>
    <phoneticPr fontId="3"/>
  </si>
  <si>
    <t>円 (3.5Y)</t>
    <rPh sb="0" eb="1">
      <t>エン</t>
    </rPh>
    <phoneticPr fontId="3"/>
  </si>
  <si>
    <t>　　← 契約期間（３年６ヶ月） 使用電力料</t>
    <rPh sb="4" eb="6">
      <t>ケイヤク</t>
    </rPh>
    <rPh sb="6" eb="8">
      <t>キカン</t>
    </rPh>
    <rPh sb="10" eb="11">
      <t>ネン</t>
    </rPh>
    <rPh sb="13" eb="14">
      <t>ゲツ</t>
    </rPh>
    <rPh sb="16" eb="18">
      <t>シヨウ</t>
    </rPh>
    <rPh sb="18" eb="20">
      <t>デンリョク</t>
    </rPh>
    <rPh sb="20" eb="21">
      <t>リョウ</t>
    </rPh>
    <phoneticPr fontId="3"/>
  </si>
  <si>
    <t>入札金額積算内訳書</t>
    <phoneticPr fontId="23"/>
  </si>
  <si>
    <t>入札金額積算内訳書</t>
    <phoneticPr fontId="23"/>
  </si>
  <si>
    <t xml:space="preserve">改 め </t>
    <rPh sb="0" eb="1">
      <t>アラタ</t>
    </rPh>
    <phoneticPr fontId="3"/>
  </si>
  <si>
    <t>「 入 札 書 記 載 額 」</t>
    <rPh sb="2" eb="3">
      <t>イリ</t>
    </rPh>
    <rPh sb="4" eb="5">
      <t>サツ</t>
    </rPh>
    <rPh sb="6" eb="7">
      <t>ショ</t>
    </rPh>
    <rPh sb="8" eb="9">
      <t>キ</t>
    </rPh>
    <rPh sb="10" eb="11">
      <t>ミツル</t>
    </rPh>
    <rPh sb="12" eb="13">
      <t>ガク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</si>
</sst>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2"/>
      <name val="ＭＳ ゴシック"/>
      <family val="3"/>
      <charset val="128"/>
    </font>
    <font>
      <sz val="11"/>
      <name val="ＭＳ ゴシック"/>
      <family val="3"/>
      <charset val="128"/>
    </font>
    <font>
      <b/>
      <sz val="12"/>
      <name val="ＭＳ ゴシック"/>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83">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left style="thin">
        <color auto="1"/>
      </left>
      <right style="thin">
        <color auto="1"/>
      </right>
      <top style="medium">
        <color auto="1"/>
      </top>
      <bottom style="medium">
        <color auto="1"/>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right style="medium">
        <color indexed="64"/>
      </right>
      <top/>
      <bottom/>
      <diagonal/>
    </border>
    <border>
      <left style="thin">
        <color indexed="64"/>
      </left>
      <right/>
      <top/>
      <bottom/>
      <diagonal/>
    </border>
    <border>
      <left/>
      <right style="thin">
        <color indexed="64"/>
      </right>
      <top/>
      <bottom/>
      <diagonal/>
    </border>
  </borders>
  <cellStyleXfs count="87">
    <xf numFmtId="0" fontId="0" fillId="0" borderId="0"/>
    <xf numFmtId="9" fontId="2" fillId="0" borderId="0" applyFont="0" applyFill="0" applyBorder="0" applyAlignment="0" applyProtection="0"/>
    <xf numFmtId="38" fontId="2"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center"/>
    </xf>
    <xf numFmtId="0" fontId="8" fillId="0" borderId="16" applyNumberFormat="0" applyFill="0" applyAlignment="0" applyProtection="0">
      <alignment vertical="center"/>
    </xf>
    <xf numFmtId="0" fontId="9" fillId="0" borderId="17" applyNumberFormat="0" applyFill="0" applyAlignment="0" applyProtection="0">
      <alignment vertical="center"/>
    </xf>
    <xf numFmtId="0" fontId="10" fillId="0" borderId="18" applyNumberFormat="0" applyFill="0" applyAlignment="0" applyProtection="0">
      <alignment vertical="center"/>
    </xf>
    <xf numFmtId="0" fontId="10" fillId="0" borderId="0" applyNumberFormat="0" applyFill="0" applyBorder="0" applyAlignment="0" applyProtection="0">
      <alignment vertical="center"/>
    </xf>
    <xf numFmtId="0" fontId="11" fillId="24" borderId="0" applyNumberFormat="0" applyBorder="0" applyAlignment="0" applyProtection="0">
      <alignment vertical="center"/>
    </xf>
    <xf numFmtId="0" fontId="12" fillId="21" borderId="0" applyNumberFormat="0" applyBorder="0" applyAlignment="0" applyProtection="0">
      <alignment vertical="center"/>
    </xf>
    <xf numFmtId="0" fontId="13" fillId="19" borderId="0" applyNumberFormat="0" applyBorder="0" applyAlignment="0" applyProtection="0">
      <alignment vertical="center"/>
    </xf>
    <xf numFmtId="0" fontId="14" fillId="23" borderId="15" applyNumberFormat="0" applyAlignment="0" applyProtection="0">
      <alignment vertical="center"/>
    </xf>
    <xf numFmtId="0" fontId="15" fillId="22" borderId="20" applyNumberFormat="0" applyAlignment="0" applyProtection="0">
      <alignment vertical="center"/>
    </xf>
    <xf numFmtId="0" fontId="16" fillId="22" borderId="15" applyNumberFormat="0" applyAlignment="0" applyProtection="0">
      <alignment vertical="center"/>
    </xf>
    <xf numFmtId="0" fontId="17" fillId="0" borderId="14" applyNumberFormat="0" applyFill="0" applyAlignment="0" applyProtection="0">
      <alignment vertical="center"/>
    </xf>
    <xf numFmtId="0" fontId="18" fillId="18" borderId="12" applyNumberFormat="0" applyAlignment="0" applyProtection="0">
      <alignment vertical="center"/>
    </xf>
    <xf numFmtId="0" fontId="19" fillId="0" borderId="0" applyNumberFormat="0" applyFill="0" applyBorder="0" applyAlignment="0" applyProtection="0">
      <alignment vertical="center"/>
    </xf>
    <xf numFmtId="0" fontId="6" fillId="20"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19" applyNumberFormat="0" applyFill="0" applyAlignment="0" applyProtection="0">
      <alignment vertical="center"/>
    </xf>
    <xf numFmtId="0" fontId="22" fillId="12" borderId="0" applyNumberFormat="0" applyBorder="0" applyAlignment="0" applyProtection="0">
      <alignment vertical="center"/>
    </xf>
    <xf numFmtId="0" fontId="6" fillId="27" borderId="0" applyNumberFormat="0" applyBorder="0" applyAlignment="0" applyProtection="0">
      <alignment vertical="center"/>
    </xf>
    <xf numFmtId="0" fontId="6" fillId="4"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6" fillId="28" borderId="0" applyNumberFormat="0" applyBorder="0" applyAlignment="0" applyProtection="0">
      <alignment vertical="center"/>
    </xf>
    <xf numFmtId="0" fontId="6" fillId="5" borderId="0" applyNumberFormat="0" applyBorder="0" applyAlignment="0" applyProtection="0">
      <alignment vertical="center"/>
    </xf>
    <xf numFmtId="0" fontId="22" fillId="10" borderId="0" applyNumberFormat="0" applyBorder="0" applyAlignment="0" applyProtection="0">
      <alignment vertical="center"/>
    </xf>
    <xf numFmtId="0" fontId="22" fillId="14"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22" fillId="31" borderId="0" applyNumberFormat="0" applyBorder="0" applyAlignment="0" applyProtection="0">
      <alignment vertical="center"/>
    </xf>
    <xf numFmtId="0" fontId="22" fillId="15" borderId="0" applyNumberFormat="0" applyBorder="0" applyAlignment="0" applyProtection="0">
      <alignment vertical="center"/>
    </xf>
    <xf numFmtId="0" fontId="6" fillId="32" borderId="0" applyNumberFormat="0" applyBorder="0" applyAlignment="0" applyProtection="0">
      <alignment vertical="center"/>
    </xf>
    <xf numFmtId="0" fontId="6" fillId="6" borderId="0" applyNumberFormat="0" applyBorder="0" applyAlignment="0" applyProtection="0">
      <alignment vertical="center"/>
    </xf>
    <xf numFmtId="0" fontId="22" fillId="33" borderId="0" applyNumberFormat="0" applyBorder="0" applyAlignment="0" applyProtection="0">
      <alignment vertical="center"/>
    </xf>
    <xf numFmtId="0" fontId="22" fillId="16" borderId="0" applyNumberFormat="0" applyBorder="0" applyAlignment="0" applyProtection="0">
      <alignment vertical="center"/>
    </xf>
    <xf numFmtId="0" fontId="6" fillId="2" borderId="0" applyNumberFormat="0" applyBorder="0" applyAlignment="0" applyProtection="0">
      <alignment vertical="center"/>
    </xf>
    <xf numFmtId="0" fontId="6" fillId="7"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6" fillId="3" borderId="0" applyNumberFormat="0" applyBorder="0" applyAlignment="0" applyProtection="0">
      <alignment vertical="center"/>
    </xf>
    <xf numFmtId="0" fontId="6" fillId="8" borderId="0" applyNumberFormat="0" applyBorder="0" applyAlignment="0" applyProtection="0">
      <alignment vertical="center"/>
    </xf>
    <xf numFmtId="0" fontId="22" fillId="34" borderId="0" applyNumberFormat="0" applyBorder="0" applyAlignment="0" applyProtection="0">
      <alignment vertical="center"/>
    </xf>
    <xf numFmtId="0" fontId="7" fillId="0" borderId="0" applyNumberFormat="0" applyFill="0" applyBorder="0" applyAlignment="0" applyProtection="0">
      <alignment vertical="center"/>
    </xf>
    <xf numFmtId="0" fontId="8" fillId="0" borderId="16" applyNumberFormat="0" applyFill="0" applyAlignment="0" applyProtection="0">
      <alignment vertical="center"/>
    </xf>
    <xf numFmtId="0" fontId="9" fillId="0" borderId="17" applyNumberFormat="0" applyFill="0" applyAlignment="0" applyProtection="0">
      <alignment vertical="center"/>
    </xf>
    <xf numFmtId="0" fontId="10" fillId="0" borderId="18" applyNumberFormat="0" applyFill="0" applyAlignment="0" applyProtection="0">
      <alignment vertical="center"/>
    </xf>
    <xf numFmtId="0" fontId="10" fillId="0" borderId="0" applyNumberFormat="0" applyFill="0" applyBorder="0" applyAlignment="0" applyProtection="0">
      <alignment vertical="center"/>
    </xf>
    <xf numFmtId="0" fontId="11" fillId="24" borderId="0" applyNumberFormat="0" applyBorder="0" applyAlignment="0" applyProtection="0">
      <alignment vertical="center"/>
    </xf>
    <xf numFmtId="0" fontId="12" fillId="21" borderId="0" applyNumberFormat="0" applyBorder="0" applyAlignment="0" applyProtection="0">
      <alignment vertical="center"/>
    </xf>
    <xf numFmtId="0" fontId="13" fillId="19" borderId="0" applyNumberFormat="0" applyBorder="0" applyAlignment="0" applyProtection="0">
      <alignment vertical="center"/>
    </xf>
    <xf numFmtId="0" fontId="14" fillId="23" borderId="15" applyNumberFormat="0" applyAlignment="0" applyProtection="0">
      <alignment vertical="center"/>
    </xf>
    <xf numFmtId="0" fontId="15" fillId="22" borderId="20" applyNumberFormat="0" applyAlignment="0" applyProtection="0">
      <alignment vertical="center"/>
    </xf>
    <xf numFmtId="0" fontId="16" fillId="22" borderId="15" applyNumberFormat="0" applyAlignment="0" applyProtection="0">
      <alignment vertical="center"/>
    </xf>
    <xf numFmtId="0" fontId="17" fillId="0" borderId="14" applyNumberFormat="0" applyFill="0" applyAlignment="0" applyProtection="0">
      <alignment vertical="center"/>
    </xf>
    <xf numFmtId="0" fontId="18" fillId="18" borderId="12"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9" applyNumberFormat="0" applyFill="0" applyAlignment="0" applyProtection="0">
      <alignment vertical="center"/>
    </xf>
    <xf numFmtId="0" fontId="22" fillId="12" borderId="0" applyNumberFormat="0" applyBorder="0" applyAlignment="0" applyProtection="0">
      <alignment vertical="center"/>
    </xf>
    <xf numFmtId="0" fontId="1" fillId="27" borderId="0" applyNumberFormat="0" applyBorder="0" applyAlignment="0" applyProtection="0">
      <alignment vertical="center"/>
    </xf>
    <xf numFmtId="0" fontId="1" fillId="4"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1" fillId="28" borderId="0" applyNumberFormat="0" applyBorder="0" applyAlignment="0" applyProtection="0">
      <alignment vertical="center"/>
    </xf>
    <xf numFmtId="0" fontId="1" fillId="5" borderId="0" applyNumberFormat="0" applyBorder="0" applyAlignment="0" applyProtection="0">
      <alignment vertical="center"/>
    </xf>
    <xf numFmtId="0" fontId="22" fillId="10" borderId="0" applyNumberFormat="0" applyBorder="0" applyAlignment="0" applyProtection="0">
      <alignment vertical="center"/>
    </xf>
    <xf numFmtId="0" fontId="22" fillId="14" borderId="0" applyNumberFormat="0" applyBorder="0" applyAlignment="0" applyProtection="0">
      <alignment vertical="center"/>
    </xf>
    <xf numFmtId="0" fontId="1" fillId="29" borderId="0" applyNumberFormat="0" applyBorder="0" applyAlignment="0" applyProtection="0">
      <alignment vertical="center"/>
    </xf>
    <xf numFmtId="0" fontId="1" fillId="30" borderId="0" applyNumberFormat="0" applyBorder="0" applyAlignment="0" applyProtection="0">
      <alignment vertical="center"/>
    </xf>
    <xf numFmtId="0" fontId="22" fillId="31" borderId="0" applyNumberFormat="0" applyBorder="0" applyAlignment="0" applyProtection="0">
      <alignment vertical="center"/>
    </xf>
    <xf numFmtId="0" fontId="22" fillId="15" borderId="0" applyNumberFormat="0" applyBorder="0" applyAlignment="0" applyProtection="0">
      <alignment vertical="center"/>
    </xf>
    <xf numFmtId="0" fontId="1" fillId="32" borderId="0" applyNumberFormat="0" applyBorder="0" applyAlignment="0" applyProtection="0">
      <alignment vertical="center"/>
    </xf>
    <xf numFmtId="0" fontId="1" fillId="6" borderId="0" applyNumberFormat="0" applyBorder="0" applyAlignment="0" applyProtection="0">
      <alignment vertical="center"/>
    </xf>
    <xf numFmtId="0" fontId="22" fillId="33" borderId="0" applyNumberFormat="0" applyBorder="0" applyAlignment="0" applyProtection="0">
      <alignment vertical="center"/>
    </xf>
    <xf numFmtId="0" fontId="22" fillId="16" borderId="0" applyNumberFormat="0" applyBorder="0" applyAlignment="0" applyProtection="0">
      <alignment vertical="center"/>
    </xf>
    <xf numFmtId="0" fontId="1" fillId="2" borderId="0" applyNumberFormat="0" applyBorder="0" applyAlignment="0" applyProtection="0">
      <alignment vertical="center"/>
    </xf>
    <xf numFmtId="0" fontId="1" fillId="7"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1" fillId="3" borderId="0" applyNumberFormat="0" applyBorder="0" applyAlignment="0" applyProtection="0">
      <alignment vertical="center"/>
    </xf>
    <xf numFmtId="0" fontId="1" fillId="8" borderId="0" applyNumberFormat="0" applyBorder="0" applyAlignment="0" applyProtection="0">
      <alignment vertical="center"/>
    </xf>
    <xf numFmtId="0" fontId="22" fillId="34" borderId="0" applyNumberFormat="0" applyBorder="0" applyAlignment="0" applyProtection="0">
      <alignment vertical="center"/>
    </xf>
    <xf numFmtId="0" fontId="1" fillId="0" borderId="0">
      <alignment vertical="center"/>
    </xf>
    <xf numFmtId="0" fontId="1" fillId="20" borderId="13" applyNumberFormat="0" applyFont="0" applyAlignment="0" applyProtection="0">
      <alignment vertical="center"/>
    </xf>
  </cellStyleXfs>
  <cellXfs count="255">
    <xf numFmtId="0" fontId="0" fillId="0" borderId="0" xfId="0"/>
    <xf numFmtId="0" fontId="4" fillId="0" borderId="0" xfId="0" applyFont="1" applyAlignment="1">
      <alignment vertical="center"/>
    </xf>
    <xf numFmtId="0" fontId="5" fillId="0" borderId="0" xfId="0" applyFont="1" applyBorder="1" applyAlignment="1">
      <alignment vertical="center"/>
    </xf>
    <xf numFmtId="0" fontId="4" fillId="0" borderId="0" xfId="0" applyFont="1" applyAlignment="1">
      <alignment horizontal="right" vertical="center"/>
    </xf>
    <xf numFmtId="0" fontId="25" fillId="0" borderId="0" xfId="0" applyFont="1" applyAlignment="1">
      <alignment vertical="center"/>
    </xf>
    <xf numFmtId="0" fontId="2" fillId="0" borderId="0" xfId="0" applyFont="1" applyAlignment="1">
      <alignment vertical="center"/>
    </xf>
    <xf numFmtId="38" fontId="2" fillId="25" borderId="37" xfId="2" applyNumberFormat="1" applyFont="1" applyFill="1" applyBorder="1" applyAlignment="1" applyProtection="1">
      <alignment vertical="center" shrinkToFit="1"/>
    </xf>
    <xf numFmtId="38" fontId="2" fillId="25" borderId="38" xfId="2" applyNumberFormat="1" applyFont="1" applyFill="1" applyBorder="1" applyAlignment="1" applyProtection="1">
      <alignment vertical="center" shrinkToFit="1"/>
    </xf>
    <xf numFmtId="38" fontId="25" fillId="0" borderId="0" xfId="2" applyFont="1" applyAlignment="1">
      <alignment vertical="center"/>
    </xf>
    <xf numFmtId="38" fontId="2" fillId="25" borderId="40" xfId="2" applyNumberFormat="1" applyFont="1" applyFill="1" applyBorder="1" applyAlignment="1" applyProtection="1">
      <alignment vertical="center" shrinkToFit="1"/>
    </xf>
    <xf numFmtId="38" fontId="2" fillId="25" borderId="41" xfId="2" applyNumberFormat="1" applyFont="1" applyFill="1" applyBorder="1" applyAlignment="1" applyProtection="1">
      <alignment vertical="center" shrinkToFit="1"/>
    </xf>
    <xf numFmtId="38" fontId="2" fillId="25" borderId="43" xfId="2" applyNumberFormat="1" applyFont="1" applyFill="1" applyBorder="1" applyAlignment="1" applyProtection="1">
      <alignment vertical="center" shrinkToFit="1"/>
    </xf>
    <xf numFmtId="38" fontId="2" fillId="25" borderId="44" xfId="2" applyNumberFormat="1" applyFont="1" applyFill="1" applyBorder="1" applyAlignment="1" applyProtection="1">
      <alignment vertical="center" shrinkToFit="1"/>
    </xf>
    <xf numFmtId="38" fontId="2" fillId="25" borderId="38" xfId="2" applyFont="1" applyFill="1" applyBorder="1" applyAlignment="1" applyProtection="1">
      <alignment vertical="center" shrinkToFit="1"/>
    </xf>
    <xf numFmtId="38" fontId="2" fillId="25" borderId="2" xfId="2" applyFont="1" applyFill="1" applyBorder="1" applyAlignment="1" applyProtection="1">
      <alignment vertical="center" shrinkToFit="1"/>
    </xf>
    <xf numFmtId="38" fontId="2" fillId="25" borderId="40" xfId="2" applyFont="1" applyFill="1" applyBorder="1" applyAlignment="1" applyProtection="1">
      <alignment vertical="center" shrinkToFit="1"/>
    </xf>
    <xf numFmtId="38" fontId="2" fillId="25" borderId="41" xfId="2" applyFont="1" applyFill="1" applyBorder="1" applyAlignment="1" applyProtection="1">
      <alignment vertical="center" shrinkToFit="1"/>
    </xf>
    <xf numFmtId="38" fontId="2" fillId="25" borderId="43" xfId="2" applyFont="1" applyFill="1" applyBorder="1" applyAlignment="1" applyProtection="1">
      <alignment vertical="center" shrinkToFit="1"/>
    </xf>
    <xf numFmtId="38" fontId="2" fillId="25" borderId="44" xfId="2" applyFont="1" applyFill="1" applyBorder="1" applyAlignment="1" applyProtection="1">
      <alignment vertical="center" shrinkToFit="1"/>
    </xf>
    <xf numFmtId="38" fontId="2" fillId="0" borderId="0" xfId="0" applyNumberFormat="1" applyFont="1" applyAlignment="1">
      <alignment vertical="center"/>
    </xf>
    <xf numFmtId="38" fontId="2" fillId="25" borderId="30" xfId="2" applyNumberFormat="1" applyFont="1" applyFill="1" applyBorder="1" applyAlignment="1" applyProtection="1">
      <alignment vertical="center" shrinkToFit="1"/>
    </xf>
    <xf numFmtId="38" fontId="2" fillId="25" borderId="47" xfId="2" applyNumberFormat="1" applyFont="1" applyFill="1" applyBorder="1" applyAlignment="1" applyProtection="1">
      <alignment vertical="center" shrinkToFit="1"/>
    </xf>
    <xf numFmtId="38" fontId="25" fillId="0" borderId="0" xfId="0" applyNumberFormat="1" applyFont="1" applyAlignment="1">
      <alignment vertical="center"/>
    </xf>
    <xf numFmtId="182" fontId="2" fillId="0" borderId="0" xfId="0" applyNumberFormat="1" applyFont="1" applyAlignment="1">
      <alignment vertical="center"/>
    </xf>
    <xf numFmtId="0" fontId="25" fillId="0" borderId="0" xfId="0" applyFont="1" applyFill="1" applyAlignment="1">
      <alignment vertical="center"/>
    </xf>
    <xf numFmtId="0" fontId="2" fillId="0" borderId="0" xfId="0" applyFont="1" applyFill="1" applyAlignment="1">
      <alignment vertical="center"/>
    </xf>
    <xf numFmtId="0" fontId="24" fillId="0" borderId="0" xfId="0" applyFont="1" applyFill="1" applyAlignment="1" applyProtection="1">
      <alignment horizontal="left" vertical="center"/>
    </xf>
    <xf numFmtId="0" fontId="24" fillId="0" borderId="0" xfId="0" applyFont="1" applyFill="1" applyAlignment="1" applyProtection="1">
      <alignment horizontal="left" vertical="center"/>
      <protection locked="0"/>
    </xf>
    <xf numFmtId="0" fontId="24" fillId="0" borderId="0" xfId="0" applyFont="1" applyFill="1" applyAlignment="1" applyProtection="1">
      <alignment horizontal="center" vertical="top"/>
      <protection locked="0"/>
    </xf>
    <xf numFmtId="0" fontId="2" fillId="0" borderId="0" xfId="0" applyFont="1" applyFill="1" applyAlignment="1" applyProtection="1">
      <alignment vertical="center"/>
    </xf>
    <xf numFmtId="38" fontId="2" fillId="0" borderId="0" xfId="2" applyFont="1" applyFill="1" applyBorder="1" applyAlignment="1" applyProtection="1">
      <alignment vertical="center" shrinkToFit="1"/>
    </xf>
    <xf numFmtId="38" fontId="2" fillId="0" borderId="0" xfId="0" applyNumberFormat="1" applyFont="1" applyFill="1" applyAlignment="1">
      <alignment vertical="center"/>
    </xf>
    <xf numFmtId="182" fontId="2" fillId="0" borderId="0" xfId="0" applyNumberFormat="1" applyFont="1" applyFill="1" applyAlignment="1">
      <alignment vertical="center"/>
    </xf>
    <xf numFmtId="0" fontId="0" fillId="0" borderId="0" xfId="0" applyFont="1" applyFill="1" applyAlignment="1" applyProtection="1">
      <alignment vertical="center"/>
    </xf>
    <xf numFmtId="0" fontId="2" fillId="0" borderId="0"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35" borderId="39" xfId="0" applyFont="1" applyFill="1" applyBorder="1" applyAlignment="1" applyProtection="1">
      <alignment horizontal="center" vertical="center" shrinkToFit="1"/>
    </xf>
    <xf numFmtId="178" fontId="2" fillId="25" borderId="39" xfId="2" applyNumberFormat="1" applyFont="1" applyFill="1" applyBorder="1" applyAlignment="1" applyProtection="1">
      <alignment horizontal="center" vertical="center" shrinkToFit="1"/>
    </xf>
    <xf numFmtId="0" fontId="0" fillId="26" borderId="34" xfId="0" applyFont="1" applyFill="1" applyBorder="1" applyAlignment="1" applyProtection="1">
      <alignment horizontal="center" vertical="center" shrinkToFit="1"/>
    </xf>
    <xf numFmtId="0" fontId="0" fillId="0" borderId="34" xfId="0" applyFont="1" applyFill="1" applyBorder="1" applyAlignment="1" applyProtection="1">
      <alignment horizontal="center" vertical="center" shrinkToFit="1"/>
    </xf>
    <xf numFmtId="177" fontId="2" fillId="25" borderId="36" xfId="2" applyNumberFormat="1" applyFont="1" applyFill="1" applyBorder="1" applyAlignment="1" applyProtection="1">
      <alignment horizontal="center" vertical="center" shrinkToFit="1"/>
    </xf>
    <xf numFmtId="0" fontId="0" fillId="0" borderId="35" xfId="0" applyFont="1" applyFill="1" applyBorder="1" applyAlignment="1" applyProtection="1">
      <alignment horizontal="center" vertical="center" shrinkToFit="1"/>
    </xf>
    <xf numFmtId="0" fontId="0" fillId="35" borderId="45" xfId="0" applyFont="1" applyFill="1" applyBorder="1" applyAlignment="1" applyProtection="1">
      <alignment horizontal="left" vertical="center" shrinkToFit="1"/>
    </xf>
    <xf numFmtId="38" fontId="2" fillId="25" borderId="37" xfId="2" applyFont="1" applyFill="1" applyBorder="1" applyAlignment="1" applyProtection="1">
      <alignment vertical="center" shrinkToFit="1"/>
    </xf>
    <xf numFmtId="38" fontId="2" fillId="25" borderId="55" xfId="2" applyFont="1" applyFill="1" applyBorder="1" applyAlignment="1" applyProtection="1">
      <alignment vertical="center" shrinkToFit="1"/>
    </xf>
    <xf numFmtId="38" fontId="2" fillId="25" borderId="54" xfId="2" applyFont="1" applyFill="1" applyBorder="1" applyAlignment="1" applyProtection="1">
      <alignment vertical="center" shrinkToFit="1"/>
    </xf>
    <xf numFmtId="38" fontId="2" fillId="25" borderId="56" xfId="2" applyFont="1" applyFill="1" applyBorder="1" applyAlignment="1" applyProtection="1">
      <alignment vertical="center" shrinkToFit="1"/>
    </xf>
    <xf numFmtId="38" fontId="2" fillId="25" borderId="53" xfId="2" applyFont="1" applyFill="1" applyBorder="1" applyAlignment="1" applyProtection="1">
      <alignment vertical="center" shrinkToFit="1"/>
    </xf>
    <xf numFmtId="38" fontId="2" fillId="25" borderId="59" xfId="2" applyFont="1" applyFill="1" applyBorder="1" applyAlignment="1" applyProtection="1">
      <alignment vertical="center" shrinkToFit="1"/>
    </xf>
    <xf numFmtId="38" fontId="2" fillId="25" borderId="60" xfId="2" applyFont="1" applyFill="1" applyBorder="1" applyAlignment="1" applyProtection="1">
      <alignment vertical="center" shrinkToFit="1"/>
    </xf>
    <xf numFmtId="38" fontId="2" fillId="0" borderId="0" xfId="0" applyNumberFormat="1" applyFont="1" applyFill="1" applyAlignment="1" applyProtection="1">
      <alignment vertical="center"/>
    </xf>
    <xf numFmtId="40" fontId="2" fillId="0" borderId="0" xfId="0" applyNumberFormat="1" applyFont="1" applyFill="1" applyAlignment="1" applyProtection="1">
      <alignment vertical="center"/>
    </xf>
    <xf numFmtId="0" fontId="0" fillId="35" borderId="21" xfId="0" applyFont="1" applyFill="1" applyBorder="1" applyAlignment="1" applyProtection="1">
      <alignment horizontal="left" vertical="center" shrinkToFit="1"/>
    </xf>
    <xf numFmtId="0" fontId="0" fillId="0" borderId="0" xfId="0" applyFont="1" applyFill="1" applyAlignment="1" applyProtection="1">
      <alignment horizontal="right" vertical="center"/>
    </xf>
    <xf numFmtId="0" fontId="0" fillId="35" borderId="42" xfId="0" applyFont="1" applyFill="1" applyBorder="1" applyAlignment="1" applyProtection="1">
      <alignment horizontal="left" vertical="center" shrinkToFit="1"/>
    </xf>
    <xf numFmtId="0" fontId="30" fillId="0" borderId="0" xfId="0" applyFont="1" applyFill="1" applyAlignment="1" applyProtection="1">
      <alignment vertical="center"/>
    </xf>
    <xf numFmtId="0" fontId="29" fillId="0" borderId="0" xfId="0" applyFont="1" applyBorder="1" applyAlignment="1">
      <alignment vertical="center"/>
    </xf>
    <xf numFmtId="0" fontId="0" fillId="0" borderId="0" xfId="0" applyFont="1" applyAlignment="1">
      <alignment vertical="center"/>
    </xf>
    <xf numFmtId="0" fontId="29" fillId="0" borderId="0" xfId="0" applyFont="1" applyBorder="1" applyAlignment="1">
      <alignment horizontal="center" vertical="center"/>
    </xf>
    <xf numFmtId="0" fontId="28" fillId="0" borderId="0" xfId="0" applyFont="1" applyBorder="1" applyAlignment="1">
      <alignment horizontal="left" vertical="center"/>
    </xf>
    <xf numFmtId="0" fontId="2" fillId="0" borderId="0" xfId="0" applyFont="1" applyFill="1" applyAlignment="1" applyProtection="1">
      <alignment horizontal="center" vertical="center"/>
    </xf>
    <xf numFmtId="0" fontId="2" fillId="0" borderId="0" xfId="0" applyFont="1" applyFill="1" applyBorder="1" applyAlignment="1" applyProtection="1">
      <alignment vertical="center"/>
    </xf>
    <xf numFmtId="0" fontId="24" fillId="0" borderId="70" xfId="0" applyFont="1" applyFill="1" applyBorder="1" applyAlignment="1" applyProtection="1">
      <alignment vertical="center"/>
    </xf>
    <xf numFmtId="0" fontId="24" fillId="0" borderId="71" xfId="0" applyFont="1" applyFill="1" applyBorder="1" applyAlignment="1" applyProtection="1">
      <alignment horizontal="center" vertical="center"/>
    </xf>
    <xf numFmtId="0" fontId="2" fillId="0" borderId="27" xfId="0" applyFont="1" applyFill="1" applyBorder="1" applyAlignment="1" applyProtection="1">
      <alignment vertical="center"/>
    </xf>
    <xf numFmtId="0" fontId="28" fillId="0" borderId="27" xfId="0" applyFont="1" applyFill="1" applyBorder="1" applyAlignment="1" applyProtection="1">
      <alignment horizontal="right" vertical="center"/>
    </xf>
    <xf numFmtId="0" fontId="0" fillId="0" borderId="27" xfId="0" applyFont="1" applyFill="1" applyBorder="1" applyAlignment="1" applyProtection="1">
      <alignment vertical="center"/>
    </xf>
    <xf numFmtId="0" fontId="2" fillId="0" borderId="72" xfId="0" applyFont="1" applyFill="1" applyBorder="1" applyAlignment="1" applyProtection="1">
      <alignment vertical="center"/>
    </xf>
    <xf numFmtId="0" fontId="29" fillId="0" borderId="70" xfId="0" applyFont="1" applyFill="1" applyBorder="1" applyAlignment="1" applyProtection="1"/>
    <xf numFmtId="0" fontId="28" fillId="0" borderId="70" xfId="0" applyFont="1" applyFill="1" applyBorder="1" applyAlignment="1" applyProtection="1">
      <alignment horizontal="right"/>
    </xf>
    <xf numFmtId="0" fontId="0" fillId="0" borderId="70" xfId="0" applyFont="1" applyFill="1" applyBorder="1" applyAlignment="1" applyProtection="1"/>
    <xf numFmtId="0" fontId="28" fillId="0" borderId="27" xfId="0" applyFont="1" applyFill="1" applyBorder="1" applyAlignment="1" applyProtection="1"/>
    <xf numFmtId="177" fontId="2" fillId="25" borderId="73" xfId="2" applyNumberFormat="1" applyFont="1" applyFill="1" applyBorder="1" applyAlignment="1" applyProtection="1">
      <alignment horizontal="center" vertical="center" shrinkToFit="1"/>
    </xf>
    <xf numFmtId="0" fontId="28" fillId="0" borderId="27" xfId="0" applyFont="1" applyFill="1" applyBorder="1" applyAlignment="1">
      <alignment horizontal="right" vertical="center"/>
    </xf>
    <xf numFmtId="9" fontId="0" fillId="37" borderId="21" xfId="1" applyFont="1" applyFill="1" applyBorder="1" applyAlignment="1" applyProtection="1">
      <alignment horizontal="center" vertical="center" shrinkToFit="1"/>
    </xf>
    <xf numFmtId="38" fontId="2" fillId="25" borderId="3" xfId="2" applyFont="1" applyFill="1" applyBorder="1" applyAlignment="1" applyProtection="1">
      <alignment vertical="center" shrinkToFit="1"/>
    </xf>
    <xf numFmtId="0" fontId="0" fillId="35" borderId="45" xfId="0" applyFont="1" applyFill="1" applyBorder="1" applyAlignment="1" applyProtection="1">
      <alignment horizontal="center" vertical="center" shrinkToFit="1"/>
    </xf>
    <xf numFmtId="0" fontId="28" fillId="0" borderId="69" xfId="0" applyFont="1" applyFill="1" applyBorder="1" applyAlignment="1" applyProtection="1">
      <alignment horizontal="left" vertical="center" indent="1"/>
    </xf>
    <xf numFmtId="186" fontId="2" fillId="25" borderId="75" xfId="2" applyNumberFormat="1" applyFont="1" applyFill="1" applyBorder="1" applyAlignment="1" applyProtection="1">
      <alignment vertical="center" shrinkToFit="1"/>
    </xf>
    <xf numFmtId="186" fontId="2" fillId="25" borderId="35" xfId="2" applyNumberFormat="1" applyFont="1" applyFill="1" applyBorder="1" applyAlignment="1" applyProtection="1">
      <alignment vertical="center" shrinkToFit="1"/>
    </xf>
    <xf numFmtId="0" fontId="28" fillId="0" borderId="70" xfId="0" applyFont="1" applyFill="1" applyBorder="1" applyAlignment="1" applyProtection="1">
      <alignment horizontal="left" vertical="center" indent="1"/>
    </xf>
    <xf numFmtId="186" fontId="2" fillId="25" borderId="34" xfId="2" applyNumberFormat="1" applyFont="1" applyFill="1" applyBorder="1" applyAlignment="1" applyProtection="1">
      <alignment vertical="center" shrinkToFit="1"/>
    </xf>
    <xf numFmtId="186" fontId="2" fillId="25" borderId="74" xfId="2" applyNumberFormat="1" applyFont="1" applyFill="1" applyBorder="1" applyAlignment="1" applyProtection="1">
      <alignment vertical="center" shrinkToFit="1"/>
    </xf>
    <xf numFmtId="186" fontId="29" fillId="0" borderId="27" xfId="0" applyNumberFormat="1" applyFont="1" applyFill="1" applyBorder="1" applyAlignment="1">
      <alignment horizontal="left" vertical="center"/>
    </xf>
    <xf numFmtId="38" fontId="2" fillId="25" borderId="76" xfId="2" applyFont="1" applyFill="1" applyBorder="1" applyAlignment="1" applyProtection="1">
      <alignment vertical="center" shrinkToFit="1"/>
    </xf>
    <xf numFmtId="38" fontId="2" fillId="25" borderId="77" xfId="2" applyFont="1" applyFill="1" applyBorder="1" applyAlignment="1" applyProtection="1">
      <alignment vertical="center" shrinkToFit="1"/>
    </xf>
    <xf numFmtId="38" fontId="2" fillId="25" borderId="78" xfId="2" applyFont="1" applyFill="1" applyBorder="1" applyAlignment="1" applyProtection="1">
      <alignment vertical="center" shrinkToFit="1"/>
    </xf>
    <xf numFmtId="38" fontId="2" fillId="25" borderId="79" xfId="2" applyFont="1" applyFill="1" applyBorder="1" applyAlignment="1" applyProtection="1">
      <alignment vertical="center" shrinkToFit="1"/>
    </xf>
    <xf numFmtId="0" fontId="0" fillId="0" borderId="0" xfId="0" applyFont="1" applyFill="1" applyAlignment="1" applyProtection="1">
      <alignment horizontal="right" vertical="top"/>
    </xf>
    <xf numFmtId="0" fontId="28" fillId="0" borderId="26" xfId="0" applyFont="1" applyFill="1" applyBorder="1" applyAlignment="1">
      <alignment horizontal="right" vertical="center"/>
    </xf>
    <xf numFmtId="0" fontId="28" fillId="0" borderId="0" xfId="0" applyFont="1" applyFill="1" applyAlignment="1" applyProtection="1">
      <alignment horizontal="left" vertical="center" indent="1"/>
    </xf>
    <xf numFmtId="183" fontId="2" fillId="0" borderId="0" xfId="2" applyNumberFormat="1" applyFont="1" applyFill="1" applyAlignment="1" applyProtection="1">
      <alignment vertical="top"/>
    </xf>
    <xf numFmtId="183" fontId="2" fillId="0" borderId="0" xfId="2" applyNumberFormat="1" applyFont="1" applyFill="1" applyAlignment="1" applyProtection="1">
      <alignment vertical="center"/>
    </xf>
    <xf numFmtId="0" fontId="0" fillId="0" borderId="28" xfId="0" applyFont="1" applyFill="1" applyBorder="1" applyAlignment="1" applyProtection="1">
      <alignment horizontal="right" vertical="center"/>
    </xf>
    <xf numFmtId="0" fontId="0" fillId="0" borderId="29" xfId="0" applyFont="1" applyFill="1" applyBorder="1" applyAlignment="1" applyProtection="1">
      <alignment horizontal="righ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29" fillId="0" borderId="0" xfId="2" applyNumberFormat="1" applyFont="1" applyFill="1" applyBorder="1" applyAlignment="1" applyProtection="1">
      <alignment vertical="center"/>
    </xf>
    <xf numFmtId="0" fontId="0" fillId="0" borderId="0" xfId="0" applyFont="1" applyFill="1" applyAlignment="1">
      <alignment vertical="center"/>
    </xf>
    <xf numFmtId="178" fontId="2" fillId="25" borderId="46" xfId="2" applyNumberFormat="1" applyFont="1" applyFill="1" applyBorder="1" applyAlignment="1" applyProtection="1">
      <alignment horizontal="center" vertical="center" shrinkToFit="1"/>
    </xf>
    <xf numFmtId="38" fontId="2" fillId="25" borderId="34" xfId="2" applyNumberFormat="1" applyFont="1" applyFill="1" applyBorder="1" applyAlignment="1" applyProtection="1">
      <alignment vertical="center" shrinkToFit="1"/>
    </xf>
    <xf numFmtId="38" fontId="2" fillId="25" borderId="35" xfId="2" applyNumberFormat="1" applyFont="1" applyFill="1" applyBorder="1" applyAlignment="1" applyProtection="1">
      <alignment vertical="center" shrinkToFit="1"/>
    </xf>
    <xf numFmtId="38" fontId="2" fillId="25" borderId="3" xfId="2" applyNumberFormat="1" applyFont="1" applyFill="1" applyBorder="1" applyAlignment="1" applyProtection="1">
      <alignment vertical="center" shrinkToFit="1"/>
    </xf>
    <xf numFmtId="38" fontId="2" fillId="25" borderId="2" xfId="2" applyNumberFormat="1" applyFont="1" applyFill="1" applyBorder="1" applyAlignment="1" applyProtection="1">
      <alignment vertical="center" shrinkToFit="1"/>
    </xf>
    <xf numFmtId="38" fontId="2" fillId="25" borderId="60" xfId="2" applyNumberFormat="1" applyFont="1" applyFill="1" applyBorder="1" applyAlignment="1" applyProtection="1">
      <alignment vertical="center" shrinkToFit="1"/>
    </xf>
    <xf numFmtId="178" fontId="2" fillId="25" borderId="45" xfId="2" applyNumberFormat="1" applyFont="1" applyFill="1" applyBorder="1" applyAlignment="1" applyProtection="1">
      <alignment horizontal="center" vertical="center" shrinkToFit="1"/>
    </xf>
    <xf numFmtId="38" fontId="2" fillId="25" borderId="35" xfId="2" applyFont="1" applyFill="1" applyBorder="1" applyAlignment="1" applyProtection="1">
      <alignment vertical="center" shrinkToFit="1"/>
    </xf>
    <xf numFmtId="178" fontId="2" fillId="25" borderId="33" xfId="2" applyNumberFormat="1" applyFont="1" applyFill="1" applyBorder="1" applyAlignment="1" applyProtection="1">
      <alignment horizontal="center" vertical="center" shrinkToFit="1"/>
    </xf>
    <xf numFmtId="0" fontId="0" fillId="0" borderId="39" xfId="0" applyFont="1" applyFill="1" applyBorder="1" applyAlignment="1" applyProtection="1">
      <alignment horizontal="center" vertical="center" shrinkToFit="1"/>
    </xf>
    <xf numFmtId="38" fontId="2" fillId="0" borderId="40" xfId="2" applyNumberFormat="1" applyFont="1" applyFill="1" applyBorder="1" applyAlignment="1" applyProtection="1">
      <alignment vertical="center" shrinkToFit="1"/>
    </xf>
    <xf numFmtId="38" fontId="2" fillId="0" borderId="41" xfId="2" applyNumberFormat="1" applyFont="1" applyFill="1" applyBorder="1" applyAlignment="1" applyProtection="1">
      <alignment vertical="center" shrinkToFit="1"/>
    </xf>
    <xf numFmtId="0" fontId="0" fillId="0" borderId="33" xfId="0" applyFont="1" applyFill="1" applyBorder="1" applyAlignment="1" applyProtection="1">
      <alignment horizontal="center" vertical="center" shrinkToFit="1"/>
    </xf>
    <xf numFmtId="38" fontId="2" fillId="0" borderId="34" xfId="2" applyNumberFormat="1" applyFont="1" applyFill="1" applyBorder="1" applyAlignment="1" applyProtection="1">
      <alignment vertical="center" shrinkToFit="1"/>
    </xf>
    <xf numFmtId="38" fontId="2" fillId="0" borderId="35" xfId="2" applyNumberFormat="1" applyFont="1" applyFill="1" applyBorder="1" applyAlignment="1" applyProtection="1">
      <alignment vertical="center" shrinkToFit="1"/>
    </xf>
    <xf numFmtId="0" fontId="0" fillId="0" borderId="45" xfId="0" applyFont="1" applyFill="1" applyBorder="1" applyAlignment="1" applyProtection="1">
      <alignment horizontal="center" vertical="center" shrinkToFit="1"/>
    </xf>
    <xf numFmtId="0" fontId="0" fillId="0" borderId="73" xfId="0" applyFont="1" applyFill="1" applyBorder="1" applyAlignment="1" applyProtection="1">
      <alignment horizontal="center" vertical="center" shrinkToFit="1"/>
    </xf>
    <xf numFmtId="56" fontId="33" fillId="0" borderId="0" xfId="0" quotePrefix="1" applyNumberFormat="1" applyFont="1" applyAlignment="1">
      <alignment horizontal="right" vertical="center"/>
    </xf>
    <xf numFmtId="0" fontId="2" fillId="0" borderId="46" xfId="0" applyFont="1" applyBorder="1" applyAlignment="1">
      <alignment vertical="center"/>
    </xf>
    <xf numFmtId="178" fontId="2" fillId="25" borderId="42" xfId="2" applyNumberFormat="1"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xf>
    <xf numFmtId="183" fontId="2" fillId="0" borderId="0" xfId="2" applyNumberFormat="1" applyFont="1" applyFill="1" applyBorder="1" applyAlignment="1" applyProtection="1">
      <alignment vertical="center"/>
    </xf>
    <xf numFmtId="56" fontId="33"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2" fillId="0" borderId="0" xfId="2" applyNumberFormat="1" applyFont="1" applyFill="1" applyBorder="1" applyAlignment="1" applyProtection="1">
      <alignment horizontal="center" vertical="center" shrinkToFit="1"/>
    </xf>
    <xf numFmtId="0" fontId="2" fillId="0" borderId="0" xfId="0" applyFont="1" applyFill="1" applyBorder="1" applyAlignment="1">
      <alignment vertical="center"/>
    </xf>
    <xf numFmtId="178" fontId="2" fillId="0" borderId="0" xfId="2" applyNumberFormat="1" applyFont="1" applyFill="1" applyBorder="1" applyAlignment="1" applyProtection="1">
      <alignment horizontal="center" vertical="center" shrinkToFit="1"/>
    </xf>
    <xf numFmtId="179" fontId="26"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27" fillId="0" borderId="0" xfId="2" applyNumberFormat="1" applyFont="1" applyFill="1" applyBorder="1" applyAlignment="1" applyProtection="1">
      <alignment vertical="center" shrinkToFit="1"/>
      <protection locked="0"/>
    </xf>
    <xf numFmtId="181" fontId="27" fillId="0" borderId="0" xfId="2" applyNumberFormat="1" applyFont="1" applyFill="1" applyBorder="1" applyAlignment="1" applyProtection="1">
      <alignment vertical="center" shrinkToFit="1"/>
      <protection locked="0"/>
    </xf>
    <xf numFmtId="185" fontId="2" fillId="0" borderId="0" xfId="2" applyNumberFormat="1" applyFont="1" applyFill="1" applyBorder="1" applyAlignment="1">
      <alignment vertical="center" shrinkToFit="1"/>
    </xf>
    <xf numFmtId="180" fontId="2" fillId="0" borderId="0" xfId="2" applyNumberFormat="1" applyFont="1" applyFill="1" applyBorder="1" applyAlignment="1" applyProtection="1">
      <alignment vertical="center" shrinkToFit="1"/>
      <protection locked="0"/>
    </xf>
    <xf numFmtId="181" fontId="2" fillId="0" borderId="0" xfId="2" applyNumberFormat="1" applyFont="1" applyFill="1" applyBorder="1" applyAlignment="1" applyProtection="1">
      <alignment vertical="center" shrinkToFit="1"/>
      <protection locked="0"/>
    </xf>
    <xf numFmtId="184" fontId="2" fillId="0" borderId="0" xfId="2" applyNumberFormat="1" applyFont="1" applyFill="1" applyBorder="1" applyAlignment="1" applyProtection="1">
      <alignment vertical="center" shrinkToFit="1"/>
    </xf>
    <xf numFmtId="187" fontId="2" fillId="0" borderId="0" xfId="2" applyNumberFormat="1" applyFont="1" applyFill="1" applyBorder="1" applyAlignment="1" applyProtection="1">
      <alignment vertical="center" shrinkToFit="1"/>
    </xf>
    <xf numFmtId="183" fontId="2" fillId="0" borderId="0" xfId="2" applyNumberFormat="1" applyFont="1" applyFill="1" applyBorder="1" applyAlignment="1" applyProtection="1">
      <alignment horizontal="right" vertical="center" shrinkToFit="1"/>
    </xf>
    <xf numFmtId="0" fontId="0" fillId="35" borderId="36" xfId="0" applyFont="1" applyFill="1" applyBorder="1" applyAlignment="1" applyProtection="1">
      <alignment horizontal="left" vertical="center" indent="1" shrinkToFit="1"/>
    </xf>
    <xf numFmtId="0" fontId="0" fillId="35" borderId="39" xfId="0" applyFont="1" applyFill="1" applyBorder="1" applyAlignment="1" applyProtection="1">
      <alignment horizontal="left" vertical="center" indent="1" shrinkToFit="1"/>
    </xf>
    <xf numFmtId="0" fontId="0" fillId="0" borderId="39" xfId="0" applyFont="1" applyFill="1" applyBorder="1" applyAlignment="1" applyProtection="1">
      <alignment horizontal="left" vertical="center" indent="1" shrinkToFit="1"/>
    </xf>
    <xf numFmtId="0" fontId="0" fillId="35" borderId="45" xfId="0" applyFont="1" applyFill="1" applyBorder="1" applyAlignment="1" applyProtection="1">
      <alignment horizontal="left" vertical="center" indent="1" shrinkToFit="1"/>
    </xf>
    <xf numFmtId="0" fontId="0" fillId="0" borderId="33" xfId="0" applyFont="1" applyFill="1" applyBorder="1" applyAlignment="1" applyProtection="1">
      <alignment horizontal="left" vertical="center" indent="1" shrinkToFit="1"/>
    </xf>
    <xf numFmtId="0" fontId="0" fillId="0" borderId="45" xfId="0" applyFont="1" applyFill="1" applyBorder="1" applyAlignment="1" applyProtection="1">
      <alignment horizontal="left" vertical="center" indent="1" shrinkToFit="1"/>
    </xf>
    <xf numFmtId="0" fontId="0" fillId="35" borderId="42" xfId="0" applyFont="1" applyFill="1" applyBorder="1" applyAlignment="1" applyProtection="1">
      <alignment horizontal="left" vertical="center" indent="1" shrinkToFit="1"/>
    </xf>
    <xf numFmtId="0" fontId="0" fillId="35" borderId="21" xfId="0" applyFont="1" applyFill="1" applyBorder="1" applyAlignment="1" applyProtection="1">
      <alignment horizontal="left" vertical="center" indent="1" shrinkToFit="1"/>
    </xf>
    <xf numFmtId="0" fontId="0" fillId="0" borderId="73" xfId="0" applyFont="1" applyFill="1" applyBorder="1" applyAlignment="1" applyProtection="1">
      <alignment horizontal="left" vertical="center" indent="1" shrinkToFit="1"/>
    </xf>
    <xf numFmtId="0" fontId="0" fillId="35" borderId="32"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0" fontId="0" fillId="0" borderId="27" xfId="0" applyFont="1" applyFill="1" applyBorder="1" applyAlignment="1" applyProtection="1">
      <alignment vertical="top"/>
    </xf>
    <xf numFmtId="185" fontId="24" fillId="38" borderId="21" xfId="2" applyNumberFormat="1" applyFont="1" applyFill="1" applyBorder="1" applyAlignment="1">
      <alignment vertical="center" shrinkToFit="1"/>
    </xf>
    <xf numFmtId="183" fontId="24" fillId="0" borderId="0" xfId="2" applyNumberFormat="1" applyFont="1" applyFill="1" applyAlignment="1" applyProtection="1">
      <alignment vertical="center"/>
    </xf>
    <xf numFmtId="183" fontId="24" fillId="0" borderId="0" xfId="2" applyNumberFormat="1" applyFont="1" applyFill="1" applyAlignment="1" applyProtection="1">
      <alignment vertical="top"/>
    </xf>
    <xf numFmtId="184" fontId="24" fillId="25" borderId="21" xfId="2" applyNumberFormat="1" applyFont="1" applyFill="1" applyBorder="1" applyAlignment="1" applyProtection="1">
      <alignment vertical="center" shrinkToFit="1"/>
    </xf>
    <xf numFmtId="187" fontId="24" fillId="25" borderId="33" xfId="2" applyNumberFormat="1" applyFont="1" applyFill="1" applyBorder="1" applyAlignment="1" applyProtection="1">
      <alignment vertical="center" shrinkToFit="1"/>
    </xf>
    <xf numFmtId="183" fontId="24" fillId="25" borderId="33" xfId="2" applyNumberFormat="1" applyFont="1" applyFill="1" applyBorder="1" applyAlignment="1" applyProtection="1">
      <alignment horizontal="right" vertical="center" shrinkToFit="1"/>
    </xf>
    <xf numFmtId="183" fontId="24" fillId="0" borderId="31" xfId="2" applyNumberFormat="1" applyFont="1" applyFill="1" applyBorder="1" applyAlignment="1" applyProtection="1">
      <alignment vertical="center"/>
    </xf>
    <xf numFmtId="40" fontId="2" fillId="25" borderId="37" xfId="2" applyNumberFormat="1" applyFont="1" applyFill="1" applyBorder="1" applyAlignment="1" applyProtection="1">
      <alignment vertical="center" shrinkToFit="1"/>
    </xf>
    <xf numFmtId="40" fontId="2" fillId="25" borderId="38" xfId="2" applyNumberFormat="1" applyFont="1" applyFill="1" applyBorder="1" applyAlignment="1" applyProtection="1">
      <alignment vertical="center" shrinkToFit="1"/>
    </xf>
    <xf numFmtId="40" fontId="2" fillId="25" borderId="59" xfId="2" applyNumberFormat="1" applyFont="1" applyFill="1" applyBorder="1" applyAlignment="1" applyProtection="1">
      <alignment vertical="center" shrinkToFit="1"/>
    </xf>
    <xf numFmtId="40" fontId="2" fillId="25" borderId="3" xfId="2" applyNumberFormat="1" applyFont="1" applyFill="1" applyBorder="1" applyAlignment="1" applyProtection="1">
      <alignment vertical="center" shrinkToFit="1"/>
    </xf>
    <xf numFmtId="40" fontId="2" fillId="25" borderId="2" xfId="2" applyNumberFormat="1" applyFont="1" applyFill="1" applyBorder="1" applyAlignment="1" applyProtection="1">
      <alignment vertical="center" shrinkToFit="1"/>
    </xf>
    <xf numFmtId="40" fontId="2" fillId="25" borderId="60" xfId="2" applyNumberFormat="1" applyFont="1" applyFill="1" applyBorder="1" applyAlignment="1" applyProtection="1">
      <alignment vertical="center" shrinkToFit="1"/>
    </xf>
    <xf numFmtId="40" fontId="2" fillId="25" borderId="66" xfId="2" applyNumberFormat="1" applyFont="1" applyFill="1" applyBorder="1" applyAlignment="1" applyProtection="1">
      <alignment vertical="center" shrinkToFit="1"/>
    </xf>
    <xf numFmtId="40" fontId="2" fillId="25" borderId="65" xfId="2" applyNumberFormat="1" applyFont="1" applyFill="1" applyBorder="1" applyAlignment="1" applyProtection="1">
      <alignment vertical="center" shrinkToFit="1"/>
    </xf>
    <xf numFmtId="40" fontId="2" fillId="25" borderId="67" xfId="2" applyNumberFormat="1" applyFont="1" applyFill="1" applyBorder="1" applyAlignment="1" applyProtection="1">
      <alignment vertical="center" shrinkToFit="1"/>
    </xf>
    <xf numFmtId="40" fontId="2" fillId="25" borderId="68" xfId="2" applyNumberFormat="1" applyFont="1" applyFill="1" applyBorder="1" applyAlignment="1" applyProtection="1">
      <alignment vertical="center" shrinkToFit="1"/>
    </xf>
    <xf numFmtId="40" fontId="2" fillId="25" borderId="43" xfId="2" applyNumberFormat="1" applyFont="1" applyFill="1" applyBorder="1" applyAlignment="1" applyProtection="1">
      <alignment vertical="center" shrinkToFit="1"/>
    </xf>
    <xf numFmtId="40" fontId="2" fillId="25" borderId="44" xfId="2" applyNumberFormat="1" applyFont="1" applyFill="1" applyBorder="1" applyAlignment="1" applyProtection="1">
      <alignment vertical="center" shrinkToFit="1"/>
    </xf>
    <xf numFmtId="40" fontId="2" fillId="25" borderId="61" xfId="2" applyNumberFormat="1" applyFont="1" applyFill="1" applyBorder="1" applyAlignment="1" applyProtection="1">
      <alignment vertical="center" shrinkToFit="1"/>
    </xf>
    <xf numFmtId="40" fontId="2" fillId="25" borderId="62" xfId="2" applyNumberFormat="1" applyFont="1" applyFill="1" applyBorder="1" applyAlignment="1" applyProtection="1">
      <alignment vertical="center" shrinkToFit="1"/>
    </xf>
    <xf numFmtId="40" fontId="2" fillId="25" borderId="63" xfId="2" applyNumberFormat="1" applyFont="1" applyFill="1" applyBorder="1" applyAlignment="1" applyProtection="1">
      <alignment vertical="center" shrinkToFit="1"/>
    </xf>
    <xf numFmtId="40" fontId="2" fillId="25" borderId="64" xfId="2" applyNumberFormat="1" applyFont="1" applyFill="1" applyBorder="1" applyAlignment="1" applyProtection="1">
      <alignment vertical="center" shrinkToFit="1"/>
    </xf>
    <xf numFmtId="40" fontId="2" fillId="25" borderId="53" xfId="2" applyNumberFormat="1" applyFont="1" applyFill="1" applyBorder="1" applyAlignment="1" applyProtection="1">
      <alignment vertical="center" shrinkToFit="1"/>
    </xf>
    <xf numFmtId="40" fontId="2" fillId="25" borderId="54" xfId="2" applyNumberFormat="1" applyFont="1" applyFill="1" applyBorder="1" applyAlignment="1" applyProtection="1">
      <alignment vertical="center" shrinkToFit="1"/>
    </xf>
    <xf numFmtId="40" fontId="2" fillId="25" borderId="57" xfId="2" applyNumberFormat="1" applyFont="1" applyFill="1" applyBorder="1" applyAlignment="1" applyProtection="1">
      <alignment vertical="center" shrinkToFit="1"/>
    </xf>
    <xf numFmtId="40" fontId="2" fillId="25" borderId="58" xfId="2" applyNumberFormat="1" applyFont="1" applyFill="1" applyBorder="1" applyAlignment="1" applyProtection="1">
      <alignment vertical="center" shrinkToFit="1"/>
    </xf>
    <xf numFmtId="40" fontId="2" fillId="25" borderId="41" xfId="2" applyNumberFormat="1" applyFont="1" applyFill="1" applyBorder="1" applyAlignment="1" applyProtection="1">
      <alignment vertical="center" shrinkToFit="1"/>
    </xf>
    <xf numFmtId="40" fontId="2" fillId="25" borderId="56" xfId="2" applyNumberFormat="1" applyFont="1" applyFill="1" applyBorder="1" applyAlignment="1" applyProtection="1">
      <alignment vertical="center" shrinkToFit="1"/>
    </xf>
    <xf numFmtId="0" fontId="2" fillId="0" borderId="0" xfId="0" applyFont="1" applyAlignment="1">
      <alignment horizontal="left" vertical="center"/>
    </xf>
    <xf numFmtId="180" fontId="24" fillId="36" borderId="36" xfId="2" applyNumberFormat="1" applyFont="1" applyFill="1" applyBorder="1" applyAlignment="1" applyProtection="1">
      <alignment vertical="center" shrinkToFit="1"/>
      <protection locked="0"/>
    </xf>
    <xf numFmtId="181" fontId="24" fillId="36" borderId="45" xfId="2" applyNumberFormat="1" applyFont="1" applyFill="1" applyBorder="1" applyAlignment="1" applyProtection="1">
      <alignment vertical="center" shrinkToFit="1"/>
      <protection locked="0"/>
    </xf>
    <xf numFmtId="181" fontId="24" fillId="36" borderId="42" xfId="2" applyNumberFormat="1" applyFont="1" applyFill="1" applyBorder="1" applyAlignment="1" applyProtection="1">
      <alignment vertical="center" shrinkToFit="1"/>
      <protection locked="0"/>
    </xf>
    <xf numFmtId="0" fontId="31" fillId="0" borderId="0" xfId="0" applyFont="1" applyFill="1" applyAlignment="1" applyProtection="1">
      <alignment horizontal="left" vertical="center"/>
    </xf>
    <xf numFmtId="0" fontId="25" fillId="0" borderId="7" xfId="0" applyFont="1" applyBorder="1" applyAlignment="1">
      <alignment vertical="center"/>
    </xf>
    <xf numFmtId="0" fontId="2" fillId="0" borderId="5" xfId="0" applyFont="1" applyBorder="1" applyAlignment="1">
      <alignment vertical="center"/>
    </xf>
    <xf numFmtId="0" fontId="0" fillId="0" borderId="11" xfId="0" applyFont="1" applyBorder="1" applyAlignment="1">
      <alignment vertical="center"/>
    </xf>
    <xf numFmtId="0" fontId="2" fillId="0" borderId="82" xfId="0" applyFont="1" applyBorder="1" applyAlignment="1">
      <alignment horizontal="left" vertical="center"/>
    </xf>
    <xf numFmtId="0" fontId="2"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81"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2" fillId="0" borderId="81" xfId="2" applyFont="1" applyBorder="1" applyAlignment="1">
      <alignment vertical="center"/>
    </xf>
    <xf numFmtId="38" fontId="2" fillId="0" borderId="81" xfId="0" applyNumberFormat="1" applyFont="1" applyBorder="1" applyAlignment="1">
      <alignment vertical="center"/>
    </xf>
    <xf numFmtId="0" fontId="0" fillId="0" borderId="11" xfId="0" applyFont="1" applyBorder="1" applyAlignment="1">
      <alignment horizontal="center" vertical="center"/>
    </xf>
    <xf numFmtId="0" fontId="0" fillId="0" borderId="82" xfId="0" applyFont="1" applyBorder="1" applyAlignment="1">
      <alignment horizontal="center" vertical="center"/>
    </xf>
    <xf numFmtId="0" fontId="2" fillId="0" borderId="0" xfId="0" applyFont="1" applyFill="1" applyAlignment="1">
      <alignment horizontal="right" vertical="center"/>
    </xf>
    <xf numFmtId="0" fontId="0" fillId="0" borderId="8" xfId="0" applyFont="1" applyBorder="1" applyAlignment="1">
      <alignment horizontal="center" vertical="center"/>
    </xf>
    <xf numFmtId="0" fontId="4" fillId="0" borderId="10" xfId="0" applyFont="1" applyBorder="1" applyAlignment="1">
      <alignment horizontal="right" vertical="center"/>
    </xf>
    <xf numFmtId="38" fontId="2" fillId="0" borderId="6" xfId="2" applyFont="1" applyFill="1" applyBorder="1" applyAlignment="1">
      <alignment vertical="center"/>
    </xf>
    <xf numFmtId="0" fontId="0" fillId="0" borderId="1" xfId="0" applyFont="1" applyFill="1" applyBorder="1" applyAlignment="1">
      <alignment vertical="center"/>
    </xf>
    <xf numFmtId="38" fontId="2" fillId="0" borderId="1" xfId="0" applyNumberFormat="1" applyFont="1" applyFill="1" applyBorder="1" applyAlignment="1">
      <alignment vertical="center"/>
    </xf>
    <xf numFmtId="38" fontId="2"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2" fillId="0" borderId="0" xfId="0" applyNumberFormat="1" applyFont="1" applyAlignment="1">
      <alignment horizontal="right" vertical="center"/>
    </xf>
    <xf numFmtId="0" fontId="5"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179" fontId="26" fillId="25" borderId="32" xfId="1" applyNumberFormat="1" applyFont="1" applyFill="1" applyBorder="1" applyAlignment="1" applyProtection="1">
      <alignment horizontal="center" vertical="center" wrapText="1" shrinkToFit="1"/>
    </xf>
    <xf numFmtId="179" fontId="26" fillId="25" borderId="46" xfId="1" applyNumberFormat="1" applyFont="1" applyFill="1" applyBorder="1" applyAlignment="1" applyProtection="1">
      <alignment horizontal="center" vertical="center" wrapText="1" shrinkToFit="1"/>
    </xf>
    <xf numFmtId="176" fontId="29" fillId="0" borderId="0" xfId="0" applyNumberFormat="1" applyFont="1" applyBorder="1" applyAlignment="1">
      <alignment horizontal="right" vertical="center"/>
    </xf>
    <xf numFmtId="176" fontId="29" fillId="0" borderId="0" xfId="0" applyNumberFormat="1" applyFont="1" applyBorder="1" applyAlignment="1">
      <alignment horizontal="center" vertical="center"/>
    </xf>
    <xf numFmtId="0" fontId="31" fillId="0" borderId="0" xfId="0" applyFont="1" applyFill="1" applyAlignment="1" applyProtection="1">
      <alignment horizontal="left" vertical="center"/>
    </xf>
    <xf numFmtId="0" fontId="0" fillId="35" borderId="32" xfId="0" applyFont="1" applyFill="1" applyBorder="1" applyAlignment="1" applyProtection="1">
      <alignment horizontal="center" vertical="center" shrinkToFit="1"/>
    </xf>
    <xf numFmtId="0" fontId="2" fillId="35" borderId="33" xfId="0" applyFont="1" applyFill="1" applyBorder="1" applyAlignment="1" applyProtection="1">
      <alignment horizontal="center" vertical="center" shrinkToFit="1"/>
    </xf>
    <xf numFmtId="0" fontId="0" fillId="35" borderId="22" xfId="0" applyFont="1" applyFill="1" applyBorder="1" applyAlignment="1" applyProtection="1">
      <alignment horizontal="center" vertical="center" shrinkToFit="1"/>
    </xf>
    <xf numFmtId="0" fontId="0" fillId="35" borderId="52"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0" fontId="0" fillId="35" borderId="24" xfId="0" applyFont="1" applyFill="1" applyBorder="1" applyAlignment="1" applyProtection="1">
      <alignment horizontal="center" vertical="center" shrinkToFit="1"/>
    </xf>
    <xf numFmtId="0" fontId="0" fillId="35" borderId="25" xfId="0" applyFont="1" applyFill="1" applyBorder="1" applyAlignment="1" applyProtection="1">
      <alignment horizontal="center" vertical="center" shrinkToFit="1"/>
    </xf>
    <xf numFmtId="0" fontId="2" fillId="35" borderId="28" xfId="0" applyFont="1" applyFill="1" applyBorder="1" applyAlignment="1" applyProtection="1">
      <alignment horizontal="center" vertical="center" shrinkToFit="1"/>
    </xf>
    <xf numFmtId="0" fontId="2" fillId="35" borderId="29" xfId="0" applyFont="1" applyFill="1" applyBorder="1" applyAlignment="1" applyProtection="1">
      <alignment horizontal="center" vertical="center" shrinkToFit="1"/>
    </xf>
    <xf numFmtId="0" fontId="2" fillId="35" borderId="31" xfId="0" applyFont="1" applyFill="1" applyBorder="1" applyAlignment="1" applyProtection="1">
      <alignment horizontal="center" vertical="center" shrinkToFit="1"/>
    </xf>
    <xf numFmtId="0" fontId="0" fillId="0" borderId="27" xfId="0" applyFont="1" applyFill="1" applyBorder="1" applyAlignment="1" applyProtection="1">
      <alignment horizontal="right" vertical="center"/>
    </xf>
    <xf numFmtId="188" fontId="29" fillId="0" borderId="70" xfId="0" applyNumberFormat="1" applyFont="1" applyFill="1" applyBorder="1" applyAlignment="1">
      <alignment horizontal="left" shrinkToFit="1"/>
    </xf>
    <xf numFmtId="0" fontId="0" fillId="0" borderId="70" xfId="0" applyFont="1" applyFill="1" applyBorder="1" applyAlignment="1" applyProtection="1">
      <alignment horizontal="right"/>
    </xf>
    <xf numFmtId="0" fontId="29" fillId="0" borderId="27" xfId="0" applyFont="1" applyFill="1" applyBorder="1" applyAlignment="1" applyProtection="1">
      <alignment horizontal="left" vertical="center" shrinkToFit="1"/>
    </xf>
    <xf numFmtId="0" fontId="0" fillId="35" borderId="33" xfId="0" applyFont="1" applyFill="1" applyBorder="1" applyAlignment="1" applyProtection="1">
      <alignment horizontal="center" vertical="center" shrinkToFit="1"/>
    </xf>
    <xf numFmtId="0" fontId="30" fillId="38" borderId="69" xfId="0" applyFont="1" applyFill="1" applyBorder="1" applyAlignment="1" applyProtection="1">
      <alignment horizontal="left" vertical="center" wrapText="1" indent="1"/>
    </xf>
    <xf numFmtId="0" fontId="30" fillId="38" borderId="26" xfId="0" applyFont="1" applyFill="1" applyBorder="1" applyAlignment="1" applyProtection="1">
      <alignment horizontal="left" vertical="center" indent="1"/>
    </xf>
    <xf numFmtId="0" fontId="0" fillId="35" borderId="28" xfId="0" applyFont="1" applyFill="1" applyBorder="1" applyAlignment="1" applyProtection="1">
      <alignment horizontal="center" vertical="center" shrinkToFit="1"/>
    </xf>
    <xf numFmtId="0" fontId="0" fillId="0" borderId="0" xfId="0" applyFont="1" applyFill="1" applyAlignment="1" applyProtection="1">
      <alignment horizontal="right" vertical="center" indent="1"/>
    </xf>
    <xf numFmtId="0" fontId="2" fillId="0" borderId="80" xfId="0" applyFont="1" applyFill="1" applyBorder="1" applyAlignment="1" applyProtection="1">
      <alignment horizontal="right" vertical="center" indent="1"/>
    </xf>
    <xf numFmtId="0" fontId="2" fillId="35" borderId="32" xfId="0" applyFont="1" applyFill="1" applyBorder="1" applyAlignment="1" applyProtection="1">
      <alignment horizontal="center" vertical="center" shrinkToFit="1"/>
    </xf>
    <xf numFmtId="38" fontId="32" fillId="0" borderId="28" xfId="0" applyNumberFormat="1" applyFont="1" applyFill="1" applyBorder="1" applyAlignment="1" applyProtection="1">
      <alignment horizontal="center" vertical="center"/>
    </xf>
    <xf numFmtId="38" fontId="32" fillId="0" borderId="29" xfId="0" applyNumberFormat="1" applyFont="1" applyFill="1" applyBorder="1" applyAlignment="1" applyProtection="1">
      <alignment horizontal="center" vertical="center"/>
    </xf>
    <xf numFmtId="38" fontId="32" fillId="0" borderId="31" xfId="0" applyNumberFormat="1"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35" borderId="48" xfId="0" applyFont="1" applyFill="1" applyBorder="1" applyAlignment="1" applyProtection="1">
      <alignment horizontal="right" vertical="top" shrinkToFit="1"/>
    </xf>
    <xf numFmtId="0" fontId="2" fillId="35" borderId="49" xfId="0" applyFont="1" applyFill="1" applyBorder="1" applyAlignment="1" applyProtection="1">
      <alignment horizontal="right" vertical="top" shrinkToFit="1"/>
    </xf>
    <xf numFmtId="0" fontId="2" fillId="35" borderId="50" xfId="0" applyFont="1" applyFill="1" applyBorder="1" applyAlignment="1" applyProtection="1">
      <alignment horizontal="right" vertical="top" shrinkToFit="1"/>
    </xf>
    <xf numFmtId="0" fontId="2" fillId="35" borderId="51" xfId="0" applyFont="1" applyFill="1" applyBorder="1" applyAlignment="1" applyProtection="1">
      <alignment horizontal="right" vertical="top" shrinkToFit="1"/>
    </xf>
    <xf numFmtId="0" fontId="30" fillId="38" borderId="32" xfId="0" applyFont="1" applyFill="1" applyBorder="1" applyAlignment="1" applyProtection="1">
      <alignment horizontal="center" vertical="center"/>
    </xf>
    <xf numFmtId="0" fontId="30" fillId="38" borderId="33" xfId="0" applyFont="1" applyFill="1" applyBorder="1" applyAlignment="1" applyProtection="1">
      <alignment horizontal="center" vertical="center"/>
    </xf>
    <xf numFmtId="38" fontId="34" fillId="39" borderId="28" xfId="0" applyNumberFormat="1" applyFont="1" applyFill="1" applyBorder="1" applyAlignment="1" applyProtection="1">
      <alignment horizontal="center" vertical="center"/>
    </xf>
    <xf numFmtId="38" fontId="34" fillId="39" borderId="29" xfId="0" applyNumberFormat="1" applyFont="1" applyFill="1" applyBorder="1" applyAlignment="1" applyProtection="1">
      <alignment horizontal="center" vertical="center"/>
    </xf>
    <xf numFmtId="38" fontId="34" fillId="39" borderId="31" xfId="0" applyNumberFormat="1" applyFont="1" applyFill="1" applyBorder="1" applyAlignment="1" applyProtection="1">
      <alignment horizontal="center" vertical="center"/>
    </xf>
    <xf numFmtId="0" fontId="30" fillId="38" borderId="69" xfId="0" applyFont="1" applyFill="1" applyBorder="1" applyAlignment="1" applyProtection="1">
      <alignment horizontal="center" vertical="center"/>
    </xf>
    <xf numFmtId="0" fontId="30" fillId="38" borderId="26" xfId="0" applyFont="1" applyFill="1" applyBorder="1" applyAlignment="1" applyProtection="1">
      <alignment horizontal="center" vertical="center"/>
    </xf>
    <xf numFmtId="0" fontId="33" fillId="0" borderId="0" xfId="0" quotePrefix="1" applyFont="1" applyFill="1" applyAlignment="1" applyProtection="1">
      <alignment vertical="center"/>
    </xf>
    <xf numFmtId="38" fontId="2" fillId="0" borderId="0" xfId="2" applyFont="1" applyFill="1" applyAlignment="1" applyProtection="1">
      <alignment vertical="center"/>
    </xf>
    <xf numFmtId="0" fontId="28" fillId="0" borderId="0" xfId="0" applyFont="1" applyFill="1" applyAlignment="1" applyProtection="1">
      <alignment horizontal="right" vertical="center"/>
    </xf>
    <xf numFmtId="0" fontId="28" fillId="0" borderId="0" xfId="0" applyFont="1" applyFill="1" applyAlignment="1" applyProtection="1">
      <alignment vertical="center"/>
    </xf>
    <xf numFmtId="40" fontId="28" fillId="0" borderId="70" xfId="0" applyNumberFormat="1" applyFont="1" applyFill="1" applyBorder="1" applyAlignment="1" applyProtection="1">
      <alignment horizontal="center"/>
    </xf>
  </cellXfs>
  <cellStyles count="87">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良い" xfId="50" builtinId="26" customBuiltin="1"/>
    <cellStyle name="良い 2" xfId="9"/>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11206</xdr:colOff>
      <xdr:row>178</xdr:row>
      <xdr:rowOff>224118</xdr:rowOff>
    </xdr:from>
    <xdr:to>
      <xdr:col>15</xdr:col>
      <xdr:colOff>336177</xdr:colOff>
      <xdr:row>180</xdr:row>
      <xdr:rowOff>11206</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19</xdr:row>
      <xdr:rowOff>134469</xdr:rowOff>
    </xdr:from>
    <xdr:to>
      <xdr:col>19</xdr:col>
      <xdr:colOff>448235</xdr:colOff>
      <xdr:row>23</xdr:row>
      <xdr:rowOff>44822</xdr:rowOff>
    </xdr:to>
    <xdr:sp macro="" textlink="">
      <xdr:nvSpPr>
        <xdr:cNvPr id="3" name="四角形吹き出し 2"/>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42</xdr:row>
      <xdr:rowOff>56029</xdr:rowOff>
    </xdr:from>
    <xdr:to>
      <xdr:col>19</xdr:col>
      <xdr:colOff>470647</xdr:colOff>
      <xdr:row>45</xdr:row>
      <xdr:rowOff>201705</xdr:rowOff>
    </xdr:to>
    <xdr:sp macro="" textlink="">
      <xdr:nvSpPr>
        <xdr:cNvPr id="4" name="四角形吹き出し 3"/>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68</xdr:row>
      <xdr:rowOff>190500</xdr:rowOff>
    </xdr:from>
    <xdr:to>
      <xdr:col>19</xdr:col>
      <xdr:colOff>448234</xdr:colOff>
      <xdr:row>72</xdr:row>
      <xdr:rowOff>100853</xdr:rowOff>
    </xdr:to>
    <xdr:sp macro="" textlink="">
      <xdr:nvSpPr>
        <xdr:cNvPr id="5" name="四角形吹き出し 4"/>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280147</xdr:colOff>
      <xdr:row>92</xdr:row>
      <xdr:rowOff>22411</xdr:rowOff>
    </xdr:from>
    <xdr:to>
      <xdr:col>19</xdr:col>
      <xdr:colOff>459441</xdr:colOff>
      <xdr:row>95</xdr:row>
      <xdr:rowOff>168088</xdr:rowOff>
    </xdr:to>
    <xdr:sp macro="" textlink="">
      <xdr:nvSpPr>
        <xdr:cNvPr id="6" name="四角形吹き出し 5"/>
        <xdr:cNvSpPr/>
      </xdr:nvSpPr>
      <xdr:spPr>
        <a:xfrm>
          <a:off x="16196422" y="21520336"/>
          <a:ext cx="2093819" cy="86005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118</xdr:row>
      <xdr:rowOff>0</xdr:rowOff>
    </xdr:from>
    <xdr:to>
      <xdr:col>19</xdr:col>
      <xdr:colOff>448235</xdr:colOff>
      <xdr:row>121</xdr:row>
      <xdr:rowOff>145676</xdr:rowOff>
    </xdr:to>
    <xdr:sp macro="" textlink="">
      <xdr:nvSpPr>
        <xdr:cNvPr id="7" name="四角形吹き出し 6"/>
        <xdr:cNvSpPr/>
      </xdr:nvSpPr>
      <xdr:spPr>
        <a:xfrm>
          <a:off x="16185216" y="27489150"/>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140</xdr:row>
      <xdr:rowOff>212913</xdr:rowOff>
    </xdr:from>
    <xdr:to>
      <xdr:col>19</xdr:col>
      <xdr:colOff>493058</xdr:colOff>
      <xdr:row>144</xdr:row>
      <xdr:rowOff>123266</xdr:rowOff>
    </xdr:to>
    <xdr:sp macro="" textlink="">
      <xdr:nvSpPr>
        <xdr:cNvPr id="8" name="四角形吹き出し 7"/>
        <xdr:cNvSpPr/>
      </xdr:nvSpPr>
      <xdr:spPr>
        <a:xfrm>
          <a:off x="16230039" y="32921763"/>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166</xdr:row>
      <xdr:rowOff>190499</xdr:rowOff>
    </xdr:from>
    <xdr:to>
      <xdr:col>19</xdr:col>
      <xdr:colOff>470647</xdr:colOff>
      <xdr:row>170</xdr:row>
      <xdr:rowOff>100852</xdr:rowOff>
    </xdr:to>
    <xdr:sp macro="" textlink="">
      <xdr:nvSpPr>
        <xdr:cNvPr id="9" name="四角形吹き出し 8"/>
        <xdr:cNvSpPr/>
      </xdr:nvSpPr>
      <xdr:spPr>
        <a:xfrm>
          <a:off x="16207628" y="38861999"/>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2</xdr:col>
      <xdr:colOff>123263</xdr:colOff>
      <xdr:row>0</xdr:row>
      <xdr:rowOff>89648</xdr:rowOff>
    </xdr:from>
    <xdr:to>
      <xdr:col>6</xdr:col>
      <xdr:colOff>515472</xdr:colOff>
      <xdr:row>0</xdr:row>
      <xdr:rowOff>414618</xdr:rowOff>
    </xdr:to>
    <xdr:sp macro="" textlink="">
      <xdr:nvSpPr>
        <xdr:cNvPr id="10" name="四角形吹き出し 9"/>
        <xdr:cNvSpPr/>
      </xdr:nvSpPr>
      <xdr:spPr>
        <a:xfrm>
          <a:off x="2552138" y="89648"/>
          <a:ext cx="4345084" cy="324970"/>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97"/>
  <sheetViews>
    <sheetView tabSelected="1" view="pageBreakPreview" zoomScale="85" zoomScaleNormal="80" zoomScaleSheetLayoutView="85" workbookViewId="0">
      <pane xSplit="3" topLeftCell="D1" activePane="topRight" state="frozenSplit"/>
      <selection pane="topRight" activeCell="D6" sqref="D6"/>
    </sheetView>
  </sheetViews>
  <sheetFormatPr defaultRowHeight="13.5" x14ac:dyDescent="0.15"/>
  <cols>
    <col min="1" max="1" width="1.5" style="5" customWidth="1"/>
    <col min="2" max="2" width="30.375" style="5" customWidth="1"/>
    <col min="3" max="3" width="17.375" style="57" customWidth="1"/>
    <col min="4" max="15" width="11.5" style="5" customWidth="1"/>
    <col min="16" max="16" width="20.25" style="5" customWidth="1"/>
    <col min="17" max="17" width="1.375" style="25" customWidth="1"/>
    <col min="18" max="18" width="16.125" style="4" bestFit="1" customWidth="1"/>
    <col min="19" max="19" width="9" style="5"/>
    <col min="20" max="20" width="16.875" style="5" bestFit="1" customWidth="1"/>
    <col min="21" max="21" width="18.375" style="5" bestFit="1" customWidth="1"/>
    <col min="22" max="16384" width="9" style="5"/>
  </cols>
  <sheetData>
    <row r="1" spans="2:22" ht="41.25" customHeight="1" x14ac:dyDescent="0.15"/>
    <row r="2" spans="2:22" ht="18" customHeight="1" x14ac:dyDescent="0.15">
      <c r="B2" s="56" t="s">
        <v>102</v>
      </c>
      <c r="D2" s="57"/>
      <c r="E2" s="57"/>
      <c r="H2" s="211">
        <v>43922</v>
      </c>
      <c r="I2" s="211"/>
      <c r="J2" s="58" t="s">
        <v>0</v>
      </c>
      <c r="K2" s="212">
        <v>45199</v>
      </c>
      <c r="L2" s="212"/>
      <c r="M2" s="59" t="s">
        <v>101</v>
      </c>
      <c r="N2" s="59"/>
      <c r="P2" s="116" t="s">
        <v>109</v>
      </c>
      <c r="Q2" s="121"/>
    </row>
    <row r="3" spans="2:22" s="25" customFormat="1" ht="12" customHeight="1" x14ac:dyDescent="0.15">
      <c r="B3" s="213" t="s">
        <v>128</v>
      </c>
      <c r="C3" s="213"/>
      <c r="D3" s="213"/>
      <c r="E3" s="213"/>
      <c r="F3" s="213"/>
      <c r="G3" s="213"/>
      <c r="H3" s="213"/>
      <c r="I3" s="213"/>
      <c r="J3" s="213"/>
      <c r="K3" s="213"/>
      <c r="L3" s="213"/>
      <c r="M3" s="213"/>
      <c r="N3" s="213"/>
      <c r="O3" s="213"/>
      <c r="P3" s="213"/>
      <c r="Q3" s="182"/>
      <c r="R3" s="24"/>
    </row>
    <row r="4" spans="2:22" s="25" customFormat="1" ht="12" customHeight="1" x14ac:dyDescent="0.15">
      <c r="B4" s="213"/>
      <c r="C4" s="213"/>
      <c r="D4" s="213"/>
      <c r="E4" s="213"/>
      <c r="F4" s="213"/>
      <c r="G4" s="213"/>
      <c r="H4" s="213"/>
      <c r="I4" s="213"/>
      <c r="J4" s="213"/>
      <c r="K4" s="213"/>
      <c r="L4" s="213"/>
      <c r="M4" s="213"/>
      <c r="N4" s="213"/>
      <c r="O4" s="213"/>
      <c r="P4" s="213"/>
      <c r="Q4" s="182"/>
      <c r="R4" s="24"/>
    </row>
    <row r="5" spans="2:22" s="25" customFormat="1" ht="8.25" customHeight="1" thickBot="1" x14ac:dyDescent="0.2">
      <c r="B5" s="26"/>
      <c r="C5" s="146"/>
      <c r="D5" s="26"/>
      <c r="E5" s="26"/>
      <c r="F5" s="26"/>
      <c r="G5" s="26"/>
      <c r="H5" s="26"/>
      <c r="I5" s="26"/>
      <c r="J5" s="26"/>
      <c r="K5" s="26"/>
      <c r="L5" s="27"/>
      <c r="M5" s="27"/>
      <c r="N5" s="27"/>
      <c r="O5" s="27"/>
      <c r="P5" s="28"/>
      <c r="Q5" s="28"/>
      <c r="R5" s="24"/>
      <c r="T5" s="2"/>
      <c r="U5" s="2"/>
    </row>
    <row r="6" spans="2:22" s="25" customFormat="1" ht="18" customHeight="1" x14ac:dyDescent="0.15">
      <c r="B6" s="243" t="s">
        <v>1</v>
      </c>
      <c r="C6" s="80" t="s">
        <v>5</v>
      </c>
      <c r="D6" s="62"/>
      <c r="E6" s="62"/>
      <c r="F6" s="62"/>
      <c r="G6" s="68"/>
      <c r="H6" s="69" t="s">
        <v>63</v>
      </c>
      <c r="I6" s="225">
        <v>134</v>
      </c>
      <c r="J6" s="225"/>
      <c r="K6" s="226" t="s">
        <v>65</v>
      </c>
      <c r="L6" s="226"/>
      <c r="M6" s="70" t="s">
        <v>66</v>
      </c>
      <c r="N6" s="62"/>
      <c r="O6" s="62"/>
      <c r="P6" s="63"/>
      <c r="Q6" s="119"/>
      <c r="R6" s="24"/>
    </row>
    <row r="7" spans="2:22" s="25" customFormat="1" ht="20.25" customHeight="1" thickBot="1" x14ac:dyDescent="0.2">
      <c r="B7" s="244"/>
      <c r="C7" s="73"/>
      <c r="D7" s="83"/>
      <c r="E7" s="64"/>
      <c r="F7" s="64"/>
      <c r="G7" s="71"/>
      <c r="H7" s="65" t="s">
        <v>62</v>
      </c>
      <c r="I7" s="227" t="s">
        <v>61</v>
      </c>
      <c r="J7" s="227"/>
      <c r="K7" s="224" t="s">
        <v>64</v>
      </c>
      <c r="L7" s="224"/>
      <c r="M7" s="66" t="s">
        <v>61</v>
      </c>
      <c r="N7" s="64"/>
      <c r="O7" s="64"/>
      <c r="P7" s="67"/>
      <c r="Q7" s="61"/>
      <c r="R7" s="24"/>
      <c r="V7" s="197" t="str">
        <f>B6</f>
        <v>国見浄水場</v>
      </c>
    </row>
    <row r="8" spans="2:22" ht="18.75" customHeight="1" x14ac:dyDescent="0.15">
      <c r="B8" s="214" t="s">
        <v>8</v>
      </c>
      <c r="C8" s="214" t="s">
        <v>9</v>
      </c>
      <c r="D8" s="216" t="s">
        <v>22</v>
      </c>
      <c r="E8" s="217"/>
      <c r="F8" s="217"/>
      <c r="G8" s="217"/>
      <c r="H8" s="217"/>
      <c r="I8" s="217"/>
      <c r="J8" s="217"/>
      <c r="K8" s="217"/>
      <c r="L8" s="218"/>
      <c r="M8" s="219" t="s">
        <v>32</v>
      </c>
      <c r="N8" s="217"/>
      <c r="O8" s="220"/>
      <c r="P8" s="214" t="s">
        <v>36</v>
      </c>
      <c r="Q8" s="122"/>
      <c r="R8" s="206" t="s">
        <v>122</v>
      </c>
      <c r="S8" s="207"/>
      <c r="T8" s="207"/>
      <c r="U8" s="207"/>
      <c r="V8" s="208"/>
    </row>
    <row r="9" spans="2:22" ht="18.75" customHeight="1" thickBot="1" x14ac:dyDescent="0.2">
      <c r="B9" s="228"/>
      <c r="C9" s="228"/>
      <c r="D9" s="39" t="s">
        <v>23</v>
      </c>
      <c r="E9" s="39" t="s">
        <v>24</v>
      </c>
      <c r="F9" s="39" t="s">
        <v>25</v>
      </c>
      <c r="G9" s="38" t="s">
        <v>26</v>
      </c>
      <c r="H9" s="38" t="s">
        <v>27</v>
      </c>
      <c r="I9" s="38" t="s">
        <v>28</v>
      </c>
      <c r="J9" s="39" t="s">
        <v>29</v>
      </c>
      <c r="K9" s="39" t="s">
        <v>30</v>
      </c>
      <c r="L9" s="39" t="s">
        <v>31</v>
      </c>
      <c r="M9" s="41" t="s">
        <v>33</v>
      </c>
      <c r="N9" s="41" t="s">
        <v>34</v>
      </c>
      <c r="O9" s="41" t="s">
        <v>35</v>
      </c>
      <c r="P9" s="215"/>
      <c r="Q9" s="34"/>
      <c r="R9" s="192" t="s">
        <v>123</v>
      </c>
      <c r="S9" s="195" t="s">
        <v>124</v>
      </c>
      <c r="T9" s="199" t="s">
        <v>125</v>
      </c>
      <c r="U9" s="198" t="s">
        <v>118</v>
      </c>
      <c r="V9" s="185" t="s">
        <v>114</v>
      </c>
    </row>
    <row r="10" spans="2:22" ht="18.75" customHeight="1" x14ac:dyDescent="0.15">
      <c r="B10" s="136" t="s">
        <v>49</v>
      </c>
      <c r="C10" s="35" t="s">
        <v>11</v>
      </c>
      <c r="D10" s="6">
        <v>57086</v>
      </c>
      <c r="E10" s="6">
        <v>49680</v>
      </c>
      <c r="F10" s="7">
        <v>50256</v>
      </c>
      <c r="G10" s="7">
        <v>50491</v>
      </c>
      <c r="H10" s="7">
        <v>52231</v>
      </c>
      <c r="I10" s="7">
        <v>55342</v>
      </c>
      <c r="J10" s="7">
        <v>50496</v>
      </c>
      <c r="K10" s="7">
        <v>47224</v>
      </c>
      <c r="L10" s="7">
        <v>49736</v>
      </c>
      <c r="M10" s="7">
        <v>60531</v>
      </c>
      <c r="N10" s="7">
        <v>63538</v>
      </c>
      <c r="O10" s="7">
        <v>55881</v>
      </c>
      <c r="P10" s="40" t="str">
        <f>"計 "&amp;TEXT(SUM(D10:O10),"#,#")&amp;" kWh"</f>
        <v>計 642,492 kWh</v>
      </c>
      <c r="Q10" s="123"/>
      <c r="R10" s="193">
        <f>SUM(D10:O10)</f>
        <v>642492</v>
      </c>
      <c r="S10" s="196" t="s">
        <v>96</v>
      </c>
      <c r="T10" s="190" t="s">
        <v>113</v>
      </c>
      <c r="U10" s="188">
        <v>134</v>
      </c>
      <c r="V10" s="186">
        <v>134</v>
      </c>
    </row>
    <row r="11" spans="2:22" ht="18.75" customHeight="1" x14ac:dyDescent="0.15">
      <c r="B11" s="137" t="s">
        <v>103</v>
      </c>
      <c r="C11" s="36" t="s">
        <v>12</v>
      </c>
      <c r="D11" s="9">
        <f>$I$6</f>
        <v>134</v>
      </c>
      <c r="E11" s="9">
        <f t="shared" ref="E11:O11" si="0">$I$6</f>
        <v>134</v>
      </c>
      <c r="F11" s="10">
        <f t="shared" si="0"/>
        <v>134</v>
      </c>
      <c r="G11" s="10">
        <f t="shared" si="0"/>
        <v>134</v>
      </c>
      <c r="H11" s="10">
        <f t="shared" si="0"/>
        <v>134</v>
      </c>
      <c r="I11" s="10">
        <f t="shared" si="0"/>
        <v>134</v>
      </c>
      <c r="J11" s="10">
        <f t="shared" si="0"/>
        <v>134</v>
      </c>
      <c r="K11" s="10">
        <f t="shared" si="0"/>
        <v>134</v>
      </c>
      <c r="L11" s="10">
        <f t="shared" si="0"/>
        <v>134</v>
      </c>
      <c r="M11" s="10">
        <f t="shared" si="0"/>
        <v>134</v>
      </c>
      <c r="N11" s="10">
        <f t="shared" si="0"/>
        <v>134</v>
      </c>
      <c r="O11" s="10">
        <f t="shared" si="0"/>
        <v>134</v>
      </c>
      <c r="P11" s="72"/>
      <c r="Q11" s="123"/>
      <c r="R11" s="194">
        <f>SUM(D10:I10)</f>
        <v>315086</v>
      </c>
      <c r="S11" s="196" t="s">
        <v>97</v>
      </c>
      <c r="T11" s="190" t="s">
        <v>115</v>
      </c>
      <c r="U11" s="188">
        <v>134</v>
      </c>
      <c r="V11" s="186">
        <v>122</v>
      </c>
    </row>
    <row r="12" spans="2:22" ht="18.75" customHeight="1" x14ac:dyDescent="0.15">
      <c r="B12" s="138" t="s">
        <v>104</v>
      </c>
      <c r="C12" s="108"/>
      <c r="D12" s="109">
        <v>124</v>
      </c>
      <c r="E12" s="109">
        <v>124</v>
      </c>
      <c r="F12" s="110">
        <v>124</v>
      </c>
      <c r="G12" s="110">
        <v>124</v>
      </c>
      <c r="H12" s="110">
        <v>124</v>
      </c>
      <c r="I12" s="110">
        <v>124</v>
      </c>
      <c r="J12" s="110">
        <v>124</v>
      </c>
      <c r="K12" s="110">
        <v>122</v>
      </c>
      <c r="L12" s="110">
        <v>122</v>
      </c>
      <c r="M12" s="110">
        <v>122</v>
      </c>
      <c r="N12" s="110">
        <v>124</v>
      </c>
      <c r="O12" s="110">
        <v>124</v>
      </c>
      <c r="P12" s="72" t="str">
        <f>"平均 "&amp;TEXT(AVERAGE(D12:O12),"#,#.#")&amp;" kW"</f>
        <v>平均 123.5 kW</v>
      </c>
      <c r="Q12" s="123"/>
      <c r="R12" s="193">
        <f>R10*3+R11</f>
        <v>2242562</v>
      </c>
      <c r="S12" s="196" t="s">
        <v>98</v>
      </c>
      <c r="T12" s="190" t="s">
        <v>116</v>
      </c>
      <c r="U12" s="188">
        <v>124</v>
      </c>
      <c r="V12" s="186">
        <v>124</v>
      </c>
    </row>
    <row r="13" spans="2:22" ht="18.75" customHeight="1" x14ac:dyDescent="0.15">
      <c r="B13" s="139" t="s">
        <v>105</v>
      </c>
      <c r="C13" s="76" t="s">
        <v>13</v>
      </c>
      <c r="D13" s="102">
        <v>100</v>
      </c>
      <c r="E13" s="102">
        <v>100</v>
      </c>
      <c r="F13" s="103">
        <v>100</v>
      </c>
      <c r="G13" s="103">
        <v>100</v>
      </c>
      <c r="H13" s="103">
        <v>100</v>
      </c>
      <c r="I13" s="103">
        <v>100</v>
      </c>
      <c r="J13" s="103">
        <v>100</v>
      </c>
      <c r="K13" s="103">
        <v>100</v>
      </c>
      <c r="L13" s="103">
        <v>100</v>
      </c>
      <c r="M13" s="103">
        <v>100</v>
      </c>
      <c r="N13" s="103">
        <v>100</v>
      </c>
      <c r="O13" s="104">
        <v>100</v>
      </c>
      <c r="P13" s="117"/>
      <c r="Q13" s="124"/>
      <c r="R13" s="183"/>
      <c r="S13" s="184"/>
      <c r="T13" s="191" t="s">
        <v>117</v>
      </c>
      <c r="U13" s="189">
        <v>124</v>
      </c>
      <c r="V13" s="187">
        <v>108</v>
      </c>
    </row>
    <row r="14" spans="2:22" ht="18.75" customHeight="1" thickBot="1" x14ac:dyDescent="0.2">
      <c r="B14" s="140" t="s">
        <v>106</v>
      </c>
      <c r="C14" s="111"/>
      <c r="D14" s="112">
        <v>100</v>
      </c>
      <c r="E14" s="112">
        <v>100</v>
      </c>
      <c r="F14" s="113">
        <v>99</v>
      </c>
      <c r="G14" s="113">
        <v>99</v>
      </c>
      <c r="H14" s="113">
        <v>99</v>
      </c>
      <c r="I14" s="113">
        <v>99</v>
      </c>
      <c r="J14" s="113">
        <v>99</v>
      </c>
      <c r="K14" s="113">
        <v>100</v>
      </c>
      <c r="L14" s="113">
        <v>100</v>
      </c>
      <c r="M14" s="113">
        <v>100</v>
      </c>
      <c r="N14" s="113">
        <v>100</v>
      </c>
      <c r="O14" s="113">
        <v>100</v>
      </c>
      <c r="P14" s="118" t="str">
        <f>"平均 "&amp;ROUNDDOWN(AVERAGE(D13:O13),2)&amp;" %"</f>
        <v>平均 100 %</v>
      </c>
      <c r="Q14" s="125"/>
      <c r="R14" s="8"/>
      <c r="S14" s="57"/>
      <c r="U14" s="1"/>
    </row>
    <row r="15" spans="2:22" ht="18.75" customHeight="1" x14ac:dyDescent="0.15">
      <c r="B15" s="136" t="s">
        <v>42</v>
      </c>
      <c r="C15" s="35" t="s">
        <v>14</v>
      </c>
      <c r="D15" s="47">
        <v>0</v>
      </c>
      <c r="E15" s="43">
        <v>0</v>
      </c>
      <c r="F15" s="13">
        <v>0</v>
      </c>
      <c r="G15" s="13">
        <v>919</v>
      </c>
      <c r="H15" s="13">
        <v>6191</v>
      </c>
      <c r="I15" s="13">
        <v>6875</v>
      </c>
      <c r="J15" s="13">
        <v>4866</v>
      </c>
      <c r="K15" s="13">
        <v>0</v>
      </c>
      <c r="L15" s="13">
        <v>0</v>
      </c>
      <c r="M15" s="13">
        <v>0</v>
      </c>
      <c r="N15" s="13">
        <v>0</v>
      </c>
      <c r="O15" s="45">
        <v>0</v>
      </c>
      <c r="P15" s="209" t="s">
        <v>41</v>
      </c>
      <c r="Q15" s="126"/>
      <c r="U15" s="3"/>
    </row>
    <row r="16" spans="2:22" ht="18.75" customHeight="1" x14ac:dyDescent="0.15">
      <c r="B16" s="137" t="s">
        <v>43</v>
      </c>
      <c r="C16" s="36" t="s">
        <v>37</v>
      </c>
      <c r="D16" s="44">
        <v>30281</v>
      </c>
      <c r="E16" s="15">
        <v>21071</v>
      </c>
      <c r="F16" s="16">
        <v>25745</v>
      </c>
      <c r="G16" s="16">
        <v>26634</v>
      </c>
      <c r="H16" s="14">
        <v>20865</v>
      </c>
      <c r="I16" s="14">
        <v>23037</v>
      </c>
      <c r="J16" s="14">
        <v>20580</v>
      </c>
      <c r="K16" s="16">
        <v>23628</v>
      </c>
      <c r="L16" s="16">
        <v>26508</v>
      </c>
      <c r="M16" s="16">
        <v>24816</v>
      </c>
      <c r="N16" s="16">
        <v>32570</v>
      </c>
      <c r="O16" s="46">
        <v>28610</v>
      </c>
      <c r="P16" s="210"/>
      <c r="Q16" s="126"/>
    </row>
    <row r="17" spans="2:31" ht="18.75" customHeight="1" x14ac:dyDescent="0.15">
      <c r="B17" s="139" t="s">
        <v>44</v>
      </c>
      <c r="C17" s="76" t="s">
        <v>38</v>
      </c>
      <c r="D17" s="48">
        <v>26805</v>
      </c>
      <c r="E17" s="75">
        <v>28609</v>
      </c>
      <c r="F17" s="14">
        <v>24511</v>
      </c>
      <c r="G17" s="14">
        <v>22938</v>
      </c>
      <c r="H17" s="14">
        <v>25175</v>
      </c>
      <c r="I17" s="14">
        <v>25430</v>
      </c>
      <c r="J17" s="14">
        <v>25050</v>
      </c>
      <c r="K17" s="14">
        <v>23596</v>
      </c>
      <c r="L17" s="14">
        <v>23228</v>
      </c>
      <c r="M17" s="14">
        <v>35715</v>
      </c>
      <c r="N17" s="14">
        <v>30968</v>
      </c>
      <c r="O17" s="49">
        <v>27271</v>
      </c>
      <c r="P17" s="210"/>
      <c r="Q17" s="126"/>
    </row>
    <row r="18" spans="2:31" ht="18.75" customHeight="1" x14ac:dyDescent="0.15">
      <c r="B18" s="141" t="s">
        <v>79</v>
      </c>
      <c r="C18" s="114"/>
      <c r="D18" s="48">
        <v>108</v>
      </c>
      <c r="E18" s="75">
        <v>96</v>
      </c>
      <c r="F18" s="14">
        <v>95</v>
      </c>
      <c r="G18" s="14">
        <v>94</v>
      </c>
      <c r="H18" s="14">
        <v>105</v>
      </c>
      <c r="I18" s="14">
        <v>108</v>
      </c>
      <c r="J18" s="14">
        <v>104</v>
      </c>
      <c r="K18" s="14">
        <v>94</v>
      </c>
      <c r="L18" s="14">
        <v>106</v>
      </c>
      <c r="M18" s="14">
        <v>115</v>
      </c>
      <c r="N18" s="14">
        <v>124</v>
      </c>
      <c r="O18" s="49">
        <v>113</v>
      </c>
      <c r="P18" s="210"/>
      <c r="Q18" s="126"/>
    </row>
    <row r="19" spans="2:31" ht="18.75" customHeight="1" thickBot="1" x14ac:dyDescent="0.2">
      <c r="B19" s="140" t="s">
        <v>80</v>
      </c>
      <c r="C19" s="111"/>
      <c r="D19" s="82">
        <f t="shared" ref="D19:O19" si="1">ROUND(D10/D18/30/24*100,1)</f>
        <v>73.400000000000006</v>
      </c>
      <c r="E19" s="81">
        <f t="shared" si="1"/>
        <v>71.900000000000006</v>
      </c>
      <c r="F19" s="79">
        <f t="shared" si="1"/>
        <v>73.5</v>
      </c>
      <c r="G19" s="79">
        <f t="shared" si="1"/>
        <v>74.599999999999994</v>
      </c>
      <c r="H19" s="79">
        <f t="shared" si="1"/>
        <v>69.099999999999994</v>
      </c>
      <c r="I19" s="79">
        <f t="shared" si="1"/>
        <v>71.2</v>
      </c>
      <c r="J19" s="79">
        <f t="shared" si="1"/>
        <v>67.400000000000006</v>
      </c>
      <c r="K19" s="79">
        <f t="shared" si="1"/>
        <v>69.8</v>
      </c>
      <c r="L19" s="79">
        <f t="shared" si="1"/>
        <v>65.2</v>
      </c>
      <c r="M19" s="79">
        <f t="shared" si="1"/>
        <v>73.099999999999994</v>
      </c>
      <c r="N19" s="79">
        <f t="shared" si="1"/>
        <v>71.2</v>
      </c>
      <c r="O19" s="78">
        <f t="shared" si="1"/>
        <v>68.7</v>
      </c>
      <c r="P19" s="72" t="str">
        <f>"平均 "&amp;TEXT(AVERAGE(D19:O19),"#,#.#")&amp;" %"</f>
        <v>平均 70.8 %</v>
      </c>
      <c r="Q19" s="123"/>
    </row>
    <row r="20" spans="2:31" ht="18.75" customHeight="1" thickBot="1" x14ac:dyDescent="0.2">
      <c r="B20" s="221" t="s">
        <v>15</v>
      </c>
      <c r="C20" s="223"/>
      <c r="D20" s="221" t="s">
        <v>16</v>
      </c>
      <c r="E20" s="222"/>
      <c r="F20" s="222"/>
      <c r="G20" s="222"/>
      <c r="H20" s="222"/>
      <c r="I20" s="222"/>
      <c r="J20" s="222"/>
      <c r="K20" s="222"/>
      <c r="L20" s="222"/>
      <c r="M20" s="222"/>
      <c r="N20" s="222"/>
      <c r="O20" s="222"/>
      <c r="P20" s="74" t="s">
        <v>53</v>
      </c>
      <c r="Q20" s="127"/>
      <c r="T20" s="19"/>
      <c r="U20" s="19"/>
      <c r="V20" s="19"/>
      <c r="W20" s="19"/>
      <c r="X20" s="19"/>
      <c r="Y20" s="19"/>
      <c r="Z20" s="19"/>
      <c r="AA20" s="19"/>
      <c r="AB20" s="19"/>
      <c r="AC20" s="19"/>
      <c r="AD20" s="19"/>
      <c r="AE20" s="19"/>
    </row>
    <row r="21" spans="2:31" ht="18.75" customHeight="1" x14ac:dyDescent="0.15">
      <c r="B21" s="136" t="s">
        <v>45</v>
      </c>
      <c r="C21" s="145" t="s">
        <v>81</v>
      </c>
      <c r="D21" s="156">
        <f t="shared" ref="D21:O21" si="2">ROUNDDOWN(D11*$P$21*(1.85-D13/100),2)</f>
        <v>0</v>
      </c>
      <c r="E21" s="156">
        <f t="shared" si="2"/>
        <v>0</v>
      </c>
      <c r="F21" s="157">
        <f t="shared" si="2"/>
        <v>0</v>
      </c>
      <c r="G21" s="157">
        <f t="shared" si="2"/>
        <v>0</v>
      </c>
      <c r="H21" s="157">
        <f t="shared" si="2"/>
        <v>0</v>
      </c>
      <c r="I21" s="157">
        <f t="shared" si="2"/>
        <v>0</v>
      </c>
      <c r="J21" s="157">
        <f t="shared" si="2"/>
        <v>0</v>
      </c>
      <c r="K21" s="157">
        <f t="shared" si="2"/>
        <v>0</v>
      </c>
      <c r="L21" s="157">
        <f t="shared" si="2"/>
        <v>0</v>
      </c>
      <c r="M21" s="157">
        <f t="shared" si="2"/>
        <v>0</v>
      </c>
      <c r="N21" s="157">
        <f t="shared" si="2"/>
        <v>0</v>
      </c>
      <c r="O21" s="157">
        <f t="shared" si="2"/>
        <v>0</v>
      </c>
      <c r="P21" s="179"/>
      <c r="Q21" s="128"/>
      <c r="T21" s="19"/>
      <c r="U21" s="19"/>
      <c r="V21" s="19"/>
      <c r="W21" s="19"/>
      <c r="X21" s="19"/>
      <c r="Y21" s="19"/>
      <c r="Z21" s="19"/>
      <c r="AA21" s="19"/>
      <c r="AB21" s="19"/>
      <c r="AC21" s="19"/>
      <c r="AD21" s="19"/>
      <c r="AE21" s="19"/>
    </row>
    <row r="22" spans="2:31" ht="18.75" customHeight="1" x14ac:dyDescent="0.15">
      <c r="B22" s="139" t="s">
        <v>46</v>
      </c>
      <c r="C22" s="42" t="s">
        <v>39</v>
      </c>
      <c r="D22" s="158">
        <f t="shared" ref="D22:O22" si="3">D15*$P$22</f>
        <v>0</v>
      </c>
      <c r="E22" s="159">
        <f t="shared" si="3"/>
        <v>0</v>
      </c>
      <c r="F22" s="160">
        <f t="shared" si="3"/>
        <v>0</v>
      </c>
      <c r="G22" s="160">
        <f t="shared" si="3"/>
        <v>0</v>
      </c>
      <c r="H22" s="160">
        <f t="shared" si="3"/>
        <v>0</v>
      </c>
      <c r="I22" s="160">
        <f t="shared" si="3"/>
        <v>0</v>
      </c>
      <c r="J22" s="160">
        <f t="shared" si="3"/>
        <v>0</v>
      </c>
      <c r="K22" s="160">
        <f t="shared" si="3"/>
        <v>0</v>
      </c>
      <c r="L22" s="160">
        <f t="shared" si="3"/>
        <v>0</v>
      </c>
      <c r="M22" s="160">
        <f t="shared" si="3"/>
        <v>0</v>
      </c>
      <c r="N22" s="160">
        <f t="shared" si="3"/>
        <v>0</v>
      </c>
      <c r="O22" s="161">
        <f t="shared" si="3"/>
        <v>0</v>
      </c>
      <c r="P22" s="180"/>
      <c r="Q22" s="129"/>
      <c r="T22" s="19"/>
      <c r="U22" s="19"/>
      <c r="V22" s="19"/>
      <c r="W22" s="19"/>
      <c r="X22" s="19"/>
      <c r="Y22" s="19"/>
      <c r="Z22" s="19"/>
      <c r="AA22" s="19"/>
      <c r="AB22" s="19"/>
      <c r="AC22" s="19"/>
      <c r="AD22" s="19"/>
      <c r="AE22" s="19"/>
    </row>
    <row r="23" spans="2:31" ht="18.75" customHeight="1" x14ac:dyDescent="0.15">
      <c r="B23" s="139" t="s">
        <v>56</v>
      </c>
      <c r="C23" s="42" t="s">
        <v>40</v>
      </c>
      <c r="D23" s="162"/>
      <c r="E23" s="163"/>
      <c r="F23" s="164"/>
      <c r="G23" s="160">
        <f>G16*$P$23</f>
        <v>0</v>
      </c>
      <c r="H23" s="160">
        <f>H16*$P$23</f>
        <v>0</v>
      </c>
      <c r="I23" s="160">
        <f>I16*$P$23</f>
        <v>0</v>
      </c>
      <c r="J23" s="164"/>
      <c r="K23" s="164"/>
      <c r="L23" s="164"/>
      <c r="M23" s="164"/>
      <c r="N23" s="164"/>
      <c r="O23" s="165"/>
      <c r="P23" s="180"/>
      <c r="Q23" s="129"/>
      <c r="T23" s="19"/>
      <c r="U23" s="19"/>
      <c r="V23" s="19"/>
      <c r="W23" s="19"/>
      <c r="X23" s="19"/>
      <c r="Y23" s="19"/>
      <c r="Z23" s="19"/>
      <c r="AA23" s="19"/>
      <c r="AB23" s="19"/>
      <c r="AC23" s="19"/>
      <c r="AD23" s="19"/>
      <c r="AE23" s="19"/>
    </row>
    <row r="24" spans="2:31" ht="18.75" customHeight="1" x14ac:dyDescent="0.15">
      <c r="B24" s="139" t="s">
        <v>57</v>
      </c>
      <c r="C24" s="42" t="s">
        <v>58</v>
      </c>
      <c r="D24" s="158">
        <f>D16*$P$24</f>
        <v>0</v>
      </c>
      <c r="E24" s="159">
        <f t="shared" ref="E24:O24" si="4">E16*$P$24</f>
        <v>0</v>
      </c>
      <c r="F24" s="160">
        <f t="shared" si="4"/>
        <v>0</v>
      </c>
      <c r="G24" s="164"/>
      <c r="H24" s="164"/>
      <c r="I24" s="164"/>
      <c r="J24" s="160">
        <f t="shared" si="4"/>
        <v>0</v>
      </c>
      <c r="K24" s="160">
        <f t="shared" si="4"/>
        <v>0</v>
      </c>
      <c r="L24" s="160">
        <f t="shared" si="4"/>
        <v>0</v>
      </c>
      <c r="M24" s="160">
        <f t="shared" si="4"/>
        <v>0</v>
      </c>
      <c r="N24" s="160">
        <f t="shared" si="4"/>
        <v>0</v>
      </c>
      <c r="O24" s="161">
        <f t="shared" si="4"/>
        <v>0</v>
      </c>
      <c r="P24" s="180"/>
      <c r="Q24" s="129"/>
      <c r="T24" s="19"/>
      <c r="U24" s="19"/>
      <c r="V24" s="19"/>
      <c r="W24" s="19"/>
      <c r="X24" s="19"/>
      <c r="Y24" s="19"/>
      <c r="Z24" s="19"/>
      <c r="AA24" s="19"/>
      <c r="AB24" s="19"/>
      <c r="AC24" s="19"/>
      <c r="AD24" s="19"/>
      <c r="AE24" s="19"/>
    </row>
    <row r="25" spans="2:31" ht="18.75" customHeight="1" thickBot="1" x14ac:dyDescent="0.2">
      <c r="B25" s="142" t="s">
        <v>47</v>
      </c>
      <c r="C25" s="54" t="s">
        <v>59</v>
      </c>
      <c r="D25" s="166">
        <f>D17*$P$25</f>
        <v>0</v>
      </c>
      <c r="E25" s="166">
        <f>E17*$P$25</f>
        <v>0</v>
      </c>
      <c r="F25" s="167">
        <f t="shared" ref="F25:O25" si="5">F17*$P$25</f>
        <v>0</v>
      </c>
      <c r="G25" s="167">
        <f t="shared" si="5"/>
        <v>0</v>
      </c>
      <c r="H25" s="167">
        <f t="shared" si="5"/>
        <v>0</v>
      </c>
      <c r="I25" s="167">
        <f t="shared" si="5"/>
        <v>0</v>
      </c>
      <c r="J25" s="167">
        <f t="shared" si="5"/>
        <v>0</v>
      </c>
      <c r="K25" s="167">
        <f t="shared" si="5"/>
        <v>0</v>
      </c>
      <c r="L25" s="167">
        <f t="shared" si="5"/>
        <v>0</v>
      </c>
      <c r="M25" s="167">
        <f t="shared" si="5"/>
        <v>0</v>
      </c>
      <c r="N25" s="167">
        <f t="shared" si="5"/>
        <v>0</v>
      </c>
      <c r="O25" s="167">
        <f t="shared" si="5"/>
        <v>0</v>
      </c>
      <c r="P25" s="181"/>
      <c r="Q25" s="129"/>
      <c r="T25" s="19"/>
      <c r="U25" s="19"/>
      <c r="V25" s="205" t="str">
        <f>V7</f>
        <v>国見浄水場</v>
      </c>
      <c r="W25" s="19"/>
      <c r="X25" s="19"/>
      <c r="Y25" s="19"/>
      <c r="Z25" s="19"/>
      <c r="AA25" s="19"/>
      <c r="AB25" s="19"/>
      <c r="AC25" s="19"/>
      <c r="AD25" s="19"/>
      <c r="AE25" s="19"/>
    </row>
    <row r="26" spans="2:31" ht="18.75" customHeight="1" thickBot="1" x14ac:dyDescent="0.2">
      <c r="B26" s="143" t="s">
        <v>48</v>
      </c>
      <c r="C26" s="52" t="s">
        <v>60</v>
      </c>
      <c r="D26" s="20">
        <f>INT(SUM(D21:D25))</f>
        <v>0</v>
      </c>
      <c r="E26" s="20">
        <f t="shared" ref="E26:O26" si="6">INT(SUM(E21:E25))</f>
        <v>0</v>
      </c>
      <c r="F26" s="21">
        <f t="shared" si="6"/>
        <v>0</v>
      </c>
      <c r="G26" s="21">
        <f t="shared" si="6"/>
        <v>0</v>
      </c>
      <c r="H26" s="21">
        <f t="shared" si="6"/>
        <v>0</v>
      </c>
      <c r="I26" s="21">
        <f t="shared" si="6"/>
        <v>0</v>
      </c>
      <c r="J26" s="21">
        <f t="shared" si="6"/>
        <v>0</v>
      </c>
      <c r="K26" s="21">
        <f t="shared" si="6"/>
        <v>0</v>
      </c>
      <c r="L26" s="21">
        <f t="shared" si="6"/>
        <v>0</v>
      </c>
      <c r="M26" s="21">
        <f t="shared" si="6"/>
        <v>0</v>
      </c>
      <c r="N26" s="21">
        <f t="shared" si="6"/>
        <v>0</v>
      </c>
      <c r="O26" s="21">
        <f t="shared" si="6"/>
        <v>0</v>
      </c>
      <c r="P26" s="149">
        <f>SUM(D26:O26)</f>
        <v>0</v>
      </c>
      <c r="Q26" s="130"/>
      <c r="R26" s="206" t="s">
        <v>122</v>
      </c>
      <c r="S26" s="207"/>
      <c r="T26" s="207"/>
      <c r="U26" s="207"/>
      <c r="V26" s="208"/>
      <c r="W26" s="19"/>
      <c r="X26" s="19"/>
      <c r="Y26" s="19"/>
      <c r="Z26" s="19"/>
      <c r="AA26" s="19"/>
      <c r="AB26" s="19"/>
      <c r="AC26" s="19"/>
      <c r="AD26" s="19"/>
      <c r="AE26" s="19"/>
    </row>
    <row r="27" spans="2:31" s="25" customFormat="1" ht="21" customHeight="1" x14ac:dyDescent="0.15">
      <c r="B27" s="29"/>
      <c r="C27" s="147" t="s">
        <v>54</v>
      </c>
      <c r="D27" s="29"/>
      <c r="E27" s="29"/>
      <c r="F27" s="29"/>
      <c r="G27" s="29"/>
      <c r="H27" s="29"/>
      <c r="I27" s="29"/>
      <c r="J27" s="29"/>
      <c r="K27" s="61"/>
      <c r="L27" s="29"/>
      <c r="M27" s="29"/>
      <c r="N27" s="29"/>
      <c r="O27" s="53" t="s">
        <v>83</v>
      </c>
      <c r="P27" s="150">
        <f>SUM(D26:I26)</f>
        <v>0</v>
      </c>
      <c r="Q27" s="92"/>
      <c r="R27" s="200">
        <f>P26*3+P27</f>
        <v>0</v>
      </c>
      <c r="S27" s="201" t="s">
        <v>126</v>
      </c>
      <c r="T27" s="204" t="s">
        <v>127</v>
      </c>
      <c r="U27" s="202"/>
      <c r="V27" s="203"/>
      <c r="W27" s="31"/>
      <c r="X27" s="31"/>
      <c r="Y27" s="31"/>
      <c r="Z27" s="31"/>
      <c r="AA27" s="31"/>
      <c r="AB27" s="31"/>
      <c r="AC27" s="31"/>
      <c r="AD27" s="31"/>
      <c r="AE27" s="31"/>
    </row>
    <row r="28" spans="2:31" s="25" customFormat="1" ht="11.25" customHeight="1" thickBot="1" x14ac:dyDescent="0.2">
      <c r="B28" s="29"/>
      <c r="C28" s="147"/>
      <c r="D28" s="29"/>
      <c r="E28" s="29"/>
      <c r="F28" s="29"/>
      <c r="G28" s="29"/>
      <c r="H28" s="29"/>
      <c r="I28" s="61"/>
      <c r="J28" s="61"/>
      <c r="K28" s="61"/>
      <c r="L28" s="29"/>
      <c r="M28" s="29"/>
      <c r="N28" s="29"/>
      <c r="O28" s="29"/>
      <c r="P28" s="29"/>
      <c r="Q28" s="29"/>
      <c r="R28" s="24"/>
      <c r="T28" s="31"/>
      <c r="U28" s="31"/>
      <c r="V28" s="31"/>
      <c r="W28" s="31"/>
      <c r="X28" s="31"/>
      <c r="Y28" s="31"/>
      <c r="Z28" s="31"/>
      <c r="AA28" s="31"/>
      <c r="AB28" s="31"/>
      <c r="AC28" s="31"/>
      <c r="AD28" s="31"/>
      <c r="AE28" s="31"/>
    </row>
    <row r="29" spans="2:31" s="25" customFormat="1" ht="18" customHeight="1" x14ac:dyDescent="0.15">
      <c r="B29" s="243" t="s">
        <v>67</v>
      </c>
      <c r="C29" s="77" t="s">
        <v>2</v>
      </c>
      <c r="D29" s="62"/>
      <c r="E29" s="62"/>
      <c r="F29" s="62"/>
      <c r="G29" s="68"/>
      <c r="H29" s="69" t="s">
        <v>63</v>
      </c>
      <c r="I29" s="225">
        <v>333</v>
      </c>
      <c r="J29" s="225"/>
      <c r="K29" s="226" t="s">
        <v>65</v>
      </c>
      <c r="L29" s="226"/>
      <c r="M29" s="70" t="s">
        <v>66</v>
      </c>
      <c r="N29" s="62"/>
      <c r="O29" s="62"/>
      <c r="P29" s="63"/>
      <c r="Q29" s="119"/>
      <c r="R29" s="24"/>
    </row>
    <row r="30" spans="2:31" s="25" customFormat="1" ht="20.25" customHeight="1" thickBot="1" x14ac:dyDescent="0.2">
      <c r="B30" s="244" t="s">
        <v>3</v>
      </c>
      <c r="C30" s="73"/>
      <c r="D30" s="83"/>
      <c r="E30" s="64"/>
      <c r="F30" s="64"/>
      <c r="G30" s="71"/>
      <c r="H30" s="65" t="s">
        <v>62</v>
      </c>
      <c r="I30" s="227" t="s">
        <v>68</v>
      </c>
      <c r="J30" s="227"/>
      <c r="K30" s="224" t="s">
        <v>64</v>
      </c>
      <c r="L30" s="224"/>
      <c r="M30" s="66" t="s">
        <v>69</v>
      </c>
      <c r="N30" s="64"/>
      <c r="O30" s="64"/>
      <c r="P30" s="67"/>
      <c r="Q30" s="61"/>
      <c r="R30" s="24"/>
      <c r="V30" s="197" t="str">
        <f>B29</f>
        <v>中原浄水場</v>
      </c>
    </row>
    <row r="31" spans="2:31" ht="18.75" customHeight="1" x14ac:dyDescent="0.15">
      <c r="B31" s="214" t="s">
        <v>8</v>
      </c>
      <c r="C31" s="214" t="s">
        <v>9</v>
      </c>
      <c r="D31" s="216" t="s">
        <v>22</v>
      </c>
      <c r="E31" s="217"/>
      <c r="F31" s="217"/>
      <c r="G31" s="217"/>
      <c r="H31" s="217"/>
      <c r="I31" s="217"/>
      <c r="J31" s="217"/>
      <c r="K31" s="217"/>
      <c r="L31" s="218"/>
      <c r="M31" s="219" t="s">
        <v>32</v>
      </c>
      <c r="N31" s="217"/>
      <c r="O31" s="220"/>
      <c r="P31" s="214" t="s">
        <v>36</v>
      </c>
      <c r="Q31" s="122"/>
      <c r="R31" s="206" t="s">
        <v>122</v>
      </c>
      <c r="S31" s="207"/>
      <c r="T31" s="207"/>
      <c r="U31" s="207"/>
      <c r="V31" s="208"/>
    </row>
    <row r="32" spans="2:31" ht="18.75" customHeight="1" thickBot="1" x14ac:dyDescent="0.2">
      <c r="B32" s="228"/>
      <c r="C32" s="228"/>
      <c r="D32" s="39" t="s">
        <v>23</v>
      </c>
      <c r="E32" s="39" t="s">
        <v>24</v>
      </c>
      <c r="F32" s="39" t="s">
        <v>25</v>
      </c>
      <c r="G32" s="38" t="s">
        <v>26</v>
      </c>
      <c r="H32" s="38" t="s">
        <v>27</v>
      </c>
      <c r="I32" s="38" t="s">
        <v>28</v>
      </c>
      <c r="J32" s="39" t="s">
        <v>29</v>
      </c>
      <c r="K32" s="39" t="s">
        <v>30</v>
      </c>
      <c r="L32" s="39" t="s">
        <v>31</v>
      </c>
      <c r="M32" s="41" t="s">
        <v>33</v>
      </c>
      <c r="N32" s="41" t="s">
        <v>34</v>
      </c>
      <c r="O32" s="41" t="s">
        <v>35</v>
      </c>
      <c r="P32" s="215"/>
      <c r="Q32" s="34"/>
      <c r="R32" s="192" t="s">
        <v>123</v>
      </c>
      <c r="S32" s="195" t="s">
        <v>124</v>
      </c>
      <c r="T32" s="199" t="s">
        <v>125</v>
      </c>
      <c r="U32" s="198" t="s">
        <v>118</v>
      </c>
      <c r="V32" s="185" t="s">
        <v>114</v>
      </c>
    </row>
    <row r="33" spans="2:31" ht="18.75" customHeight="1" x14ac:dyDescent="0.15">
      <c r="B33" s="136" t="s">
        <v>49</v>
      </c>
      <c r="C33" s="35" t="s">
        <v>11</v>
      </c>
      <c r="D33" s="6">
        <v>112638</v>
      </c>
      <c r="E33" s="6">
        <v>102417</v>
      </c>
      <c r="F33" s="7">
        <v>103259</v>
      </c>
      <c r="G33" s="7">
        <v>96284</v>
      </c>
      <c r="H33" s="7">
        <v>106259</v>
      </c>
      <c r="I33" s="7">
        <v>104367</v>
      </c>
      <c r="J33" s="7">
        <v>97502</v>
      </c>
      <c r="K33" s="7">
        <v>107530</v>
      </c>
      <c r="L33" s="7">
        <v>107310</v>
      </c>
      <c r="M33" s="7">
        <v>120640</v>
      </c>
      <c r="N33" s="7">
        <v>122050</v>
      </c>
      <c r="O33" s="7">
        <v>107670</v>
      </c>
      <c r="P33" s="40" t="str">
        <f>"計 "&amp;TEXT(SUM(D33:O33),"#,#")&amp;" kWh"</f>
        <v>計 1,287,926 kWh</v>
      </c>
      <c r="Q33" s="123"/>
      <c r="R33" s="193">
        <f>SUM(D33:O33)</f>
        <v>1287926</v>
      </c>
      <c r="S33" s="196" t="s">
        <v>96</v>
      </c>
      <c r="T33" s="190" t="s">
        <v>113</v>
      </c>
      <c r="U33" s="188">
        <v>255</v>
      </c>
      <c r="V33" s="186">
        <v>255</v>
      </c>
    </row>
    <row r="34" spans="2:31" ht="18.75" customHeight="1" x14ac:dyDescent="0.15">
      <c r="B34" s="137" t="s">
        <v>103</v>
      </c>
      <c r="C34" s="36" t="s">
        <v>12</v>
      </c>
      <c r="D34" s="9">
        <f>$I$29</f>
        <v>333</v>
      </c>
      <c r="E34" s="9">
        <f t="shared" ref="E34:O34" si="7">$I$29</f>
        <v>333</v>
      </c>
      <c r="F34" s="9">
        <f t="shared" si="7"/>
        <v>333</v>
      </c>
      <c r="G34" s="9">
        <f t="shared" si="7"/>
        <v>333</v>
      </c>
      <c r="H34" s="9">
        <f t="shared" si="7"/>
        <v>333</v>
      </c>
      <c r="I34" s="9">
        <f t="shared" si="7"/>
        <v>333</v>
      </c>
      <c r="J34" s="9">
        <f t="shared" si="7"/>
        <v>333</v>
      </c>
      <c r="K34" s="9">
        <f t="shared" si="7"/>
        <v>333</v>
      </c>
      <c r="L34" s="9">
        <f t="shared" si="7"/>
        <v>333</v>
      </c>
      <c r="M34" s="9">
        <f t="shared" si="7"/>
        <v>333</v>
      </c>
      <c r="N34" s="9">
        <f t="shared" si="7"/>
        <v>333</v>
      </c>
      <c r="O34" s="9">
        <f t="shared" si="7"/>
        <v>333</v>
      </c>
      <c r="P34" s="72"/>
      <c r="Q34" s="123"/>
      <c r="R34" s="194">
        <f>SUM(D33:I33)</f>
        <v>625224</v>
      </c>
      <c r="S34" s="196" t="s">
        <v>97</v>
      </c>
      <c r="T34" s="190" t="s">
        <v>115</v>
      </c>
      <c r="U34" s="188">
        <v>333</v>
      </c>
      <c r="V34" s="186">
        <v>333</v>
      </c>
    </row>
    <row r="35" spans="2:31" ht="18.75" customHeight="1" x14ac:dyDescent="0.15">
      <c r="B35" s="138" t="s">
        <v>107</v>
      </c>
      <c r="C35" s="108"/>
      <c r="D35" s="9">
        <v>313</v>
      </c>
      <c r="E35" s="9">
        <v>313</v>
      </c>
      <c r="F35" s="10">
        <v>313</v>
      </c>
      <c r="G35" s="10">
        <v>313</v>
      </c>
      <c r="H35" s="10">
        <v>313</v>
      </c>
      <c r="I35" s="10">
        <v>313</v>
      </c>
      <c r="J35" s="10">
        <v>313</v>
      </c>
      <c r="K35" s="10">
        <v>333</v>
      </c>
      <c r="L35" s="10">
        <v>333</v>
      </c>
      <c r="M35" s="10">
        <v>333</v>
      </c>
      <c r="N35" s="10">
        <v>333</v>
      </c>
      <c r="O35" s="10">
        <v>313</v>
      </c>
      <c r="P35" s="72" t="str">
        <f>"平均 "&amp;TEXT(AVERAGE(D35:O35),"#,#.#")&amp;" kW"</f>
        <v>平均 319.7 kW</v>
      </c>
      <c r="Q35" s="123"/>
      <c r="R35" s="193">
        <f>R33*3+R34</f>
        <v>4489002</v>
      </c>
      <c r="S35" s="196" t="s">
        <v>98</v>
      </c>
      <c r="T35" s="190" t="s">
        <v>116</v>
      </c>
      <c r="U35" s="188">
        <v>333</v>
      </c>
      <c r="V35" s="186">
        <v>313</v>
      </c>
    </row>
    <row r="36" spans="2:31" ht="18.75" customHeight="1" x14ac:dyDescent="0.15">
      <c r="B36" s="139" t="s">
        <v>105</v>
      </c>
      <c r="C36" s="76" t="s">
        <v>13</v>
      </c>
      <c r="D36" s="102">
        <v>100</v>
      </c>
      <c r="E36" s="102">
        <v>100</v>
      </c>
      <c r="F36" s="103">
        <v>100</v>
      </c>
      <c r="G36" s="103">
        <v>100</v>
      </c>
      <c r="H36" s="103">
        <v>100</v>
      </c>
      <c r="I36" s="103">
        <v>100</v>
      </c>
      <c r="J36" s="103">
        <v>100</v>
      </c>
      <c r="K36" s="103">
        <v>100</v>
      </c>
      <c r="L36" s="103">
        <v>100</v>
      </c>
      <c r="M36" s="103">
        <v>100</v>
      </c>
      <c r="N36" s="103">
        <v>100</v>
      </c>
      <c r="O36" s="103">
        <v>100</v>
      </c>
      <c r="P36" s="105"/>
      <c r="Q36" s="125"/>
      <c r="R36" s="183"/>
      <c r="S36" s="184"/>
      <c r="T36" s="191" t="s">
        <v>117</v>
      </c>
      <c r="U36" s="189">
        <v>313</v>
      </c>
      <c r="V36" s="187">
        <v>301</v>
      </c>
    </row>
    <row r="37" spans="2:31" ht="18.75" customHeight="1" thickBot="1" x14ac:dyDescent="0.2">
      <c r="B37" s="140" t="s">
        <v>106</v>
      </c>
      <c r="C37" s="111"/>
      <c r="D37" s="100">
        <v>98</v>
      </c>
      <c r="E37" s="100">
        <v>98</v>
      </c>
      <c r="F37" s="101">
        <v>97</v>
      </c>
      <c r="G37" s="101">
        <v>97</v>
      </c>
      <c r="H37" s="101">
        <v>97</v>
      </c>
      <c r="I37" s="101">
        <v>97</v>
      </c>
      <c r="J37" s="101">
        <v>97</v>
      </c>
      <c r="K37" s="101">
        <v>98</v>
      </c>
      <c r="L37" s="101">
        <v>98</v>
      </c>
      <c r="M37" s="101">
        <v>98</v>
      </c>
      <c r="N37" s="101">
        <v>98</v>
      </c>
      <c r="O37" s="101">
        <v>98</v>
      </c>
      <c r="P37" s="99" t="str">
        <f>"平均 "&amp;ROUNDDOWN(AVERAGE(D37:O37),2)&amp;" %"</f>
        <v>平均 97.58 %</v>
      </c>
      <c r="Q37" s="125"/>
      <c r="U37" s="57"/>
    </row>
    <row r="38" spans="2:31" ht="18.75" customHeight="1" x14ac:dyDescent="0.15">
      <c r="B38" s="136" t="s">
        <v>42</v>
      </c>
      <c r="C38" s="35" t="s">
        <v>14</v>
      </c>
      <c r="D38" s="47">
        <v>0</v>
      </c>
      <c r="E38" s="43">
        <v>0</v>
      </c>
      <c r="F38" s="13">
        <v>0</v>
      </c>
      <c r="G38" s="13">
        <v>2010</v>
      </c>
      <c r="H38" s="13">
        <v>10713</v>
      </c>
      <c r="I38" s="13">
        <v>10102</v>
      </c>
      <c r="J38" s="13">
        <v>6494</v>
      </c>
      <c r="K38" s="13">
        <v>0</v>
      </c>
      <c r="L38" s="13">
        <v>0</v>
      </c>
      <c r="M38" s="13">
        <v>0</v>
      </c>
      <c r="N38" s="13">
        <v>0</v>
      </c>
      <c r="O38" s="45">
        <v>0</v>
      </c>
      <c r="P38" s="209" t="s">
        <v>41</v>
      </c>
      <c r="Q38" s="126"/>
    </row>
    <row r="39" spans="2:31" ht="18.75" customHeight="1" x14ac:dyDescent="0.15">
      <c r="B39" s="137" t="s">
        <v>43</v>
      </c>
      <c r="C39" s="36" t="s">
        <v>37</v>
      </c>
      <c r="D39" s="44">
        <v>57800</v>
      </c>
      <c r="E39" s="15">
        <v>42274</v>
      </c>
      <c r="F39" s="16">
        <v>59176</v>
      </c>
      <c r="G39" s="16">
        <v>49996</v>
      </c>
      <c r="H39" s="14">
        <v>46933</v>
      </c>
      <c r="I39" s="14">
        <v>45911</v>
      </c>
      <c r="J39" s="14">
        <v>41630</v>
      </c>
      <c r="K39" s="16">
        <v>55720</v>
      </c>
      <c r="L39" s="16">
        <v>57130</v>
      </c>
      <c r="M39" s="16">
        <v>47080</v>
      </c>
      <c r="N39" s="16">
        <v>66370</v>
      </c>
      <c r="O39" s="46">
        <v>56240</v>
      </c>
      <c r="P39" s="210"/>
      <c r="Q39" s="126"/>
    </row>
    <row r="40" spans="2:31" ht="18.75" customHeight="1" x14ac:dyDescent="0.15">
      <c r="B40" s="139" t="s">
        <v>44</v>
      </c>
      <c r="C40" s="76" t="s">
        <v>38</v>
      </c>
      <c r="D40" s="48">
        <v>54838</v>
      </c>
      <c r="E40" s="75">
        <v>60143</v>
      </c>
      <c r="F40" s="14">
        <v>44083</v>
      </c>
      <c r="G40" s="14">
        <v>44278</v>
      </c>
      <c r="H40" s="14">
        <v>48613</v>
      </c>
      <c r="I40" s="14">
        <v>48354</v>
      </c>
      <c r="J40" s="14">
        <v>49378</v>
      </c>
      <c r="K40" s="14">
        <v>51810</v>
      </c>
      <c r="L40" s="14">
        <v>50180</v>
      </c>
      <c r="M40" s="14">
        <v>73560</v>
      </c>
      <c r="N40" s="14">
        <v>55680</v>
      </c>
      <c r="O40" s="49">
        <v>51430</v>
      </c>
      <c r="P40" s="210"/>
      <c r="Q40" s="126"/>
    </row>
    <row r="41" spans="2:31" ht="18.75" customHeight="1" x14ac:dyDescent="0.15">
      <c r="B41" s="144" t="s">
        <v>79</v>
      </c>
      <c r="C41" s="115"/>
      <c r="D41" s="84">
        <v>301</v>
      </c>
      <c r="E41" s="85">
        <v>297</v>
      </c>
      <c r="F41" s="86">
        <v>289</v>
      </c>
      <c r="G41" s="86">
        <v>286</v>
      </c>
      <c r="H41" s="86">
        <v>285</v>
      </c>
      <c r="I41" s="86">
        <v>286</v>
      </c>
      <c r="J41" s="86">
        <v>285</v>
      </c>
      <c r="K41" s="86">
        <v>290</v>
      </c>
      <c r="L41" s="86">
        <v>298</v>
      </c>
      <c r="M41" s="86">
        <v>308</v>
      </c>
      <c r="N41" s="86">
        <v>313</v>
      </c>
      <c r="O41" s="87">
        <v>307</v>
      </c>
      <c r="P41" s="210"/>
      <c r="Q41" s="126"/>
    </row>
    <row r="42" spans="2:31" ht="18.75" customHeight="1" thickBot="1" x14ac:dyDescent="0.2">
      <c r="B42" s="140" t="s">
        <v>80</v>
      </c>
      <c r="C42" s="111"/>
      <c r="D42" s="82">
        <f>ROUND(D33/D41/30/24*100,1)</f>
        <v>52</v>
      </c>
      <c r="E42" s="81">
        <f t="shared" ref="E42:O42" si="8">ROUND(E33/E41/30/24*100,1)</f>
        <v>47.9</v>
      </c>
      <c r="F42" s="79">
        <f t="shared" si="8"/>
        <v>49.6</v>
      </c>
      <c r="G42" s="79">
        <f t="shared" si="8"/>
        <v>46.8</v>
      </c>
      <c r="H42" s="79">
        <f t="shared" si="8"/>
        <v>51.8</v>
      </c>
      <c r="I42" s="79">
        <f t="shared" si="8"/>
        <v>50.7</v>
      </c>
      <c r="J42" s="79">
        <f t="shared" si="8"/>
        <v>47.5</v>
      </c>
      <c r="K42" s="79">
        <f t="shared" si="8"/>
        <v>51.5</v>
      </c>
      <c r="L42" s="79">
        <f t="shared" si="8"/>
        <v>50</v>
      </c>
      <c r="M42" s="79">
        <f t="shared" si="8"/>
        <v>54.4</v>
      </c>
      <c r="N42" s="79">
        <f t="shared" si="8"/>
        <v>54.2</v>
      </c>
      <c r="O42" s="78">
        <f t="shared" si="8"/>
        <v>48.7</v>
      </c>
      <c r="P42" s="99" t="str">
        <f>"平均 "&amp;ROUNDDOWN(AVERAGE(D42:O42),2)&amp;" %"</f>
        <v>平均 50.42 %</v>
      </c>
      <c r="Q42" s="125"/>
    </row>
    <row r="43" spans="2:31" ht="18.75" customHeight="1" thickBot="1" x14ac:dyDescent="0.2">
      <c r="B43" s="221" t="s">
        <v>15</v>
      </c>
      <c r="C43" s="223"/>
      <c r="D43" s="221" t="s">
        <v>16</v>
      </c>
      <c r="E43" s="222"/>
      <c r="F43" s="222"/>
      <c r="G43" s="222"/>
      <c r="H43" s="222"/>
      <c r="I43" s="222"/>
      <c r="J43" s="222"/>
      <c r="K43" s="222"/>
      <c r="L43" s="222"/>
      <c r="M43" s="222"/>
      <c r="N43" s="222"/>
      <c r="O43" s="222"/>
      <c r="P43" s="74" t="s">
        <v>53</v>
      </c>
      <c r="Q43" s="127"/>
      <c r="T43" s="23"/>
      <c r="U43" s="23"/>
      <c r="V43" s="23"/>
      <c r="W43" s="23"/>
      <c r="X43" s="23"/>
      <c r="Y43" s="23"/>
      <c r="Z43" s="23"/>
      <c r="AA43" s="23"/>
      <c r="AB43" s="23"/>
      <c r="AC43" s="23"/>
      <c r="AD43" s="23"/>
      <c r="AE43" s="23"/>
    </row>
    <row r="44" spans="2:31" ht="18.75" customHeight="1" x14ac:dyDescent="0.15">
      <c r="B44" s="136" t="s">
        <v>45</v>
      </c>
      <c r="C44" s="145" t="s">
        <v>81</v>
      </c>
      <c r="D44" s="157">
        <f t="shared" ref="D44:O44" si="9">ROUNDDOWN(D34*$P$44*(1.85-D36/100),2)</f>
        <v>0</v>
      </c>
      <c r="E44" s="157">
        <f t="shared" si="9"/>
        <v>0</v>
      </c>
      <c r="F44" s="157">
        <f t="shared" si="9"/>
        <v>0</v>
      </c>
      <c r="G44" s="157">
        <f t="shared" si="9"/>
        <v>0</v>
      </c>
      <c r="H44" s="157">
        <f t="shared" si="9"/>
        <v>0</v>
      </c>
      <c r="I44" s="157">
        <f t="shared" si="9"/>
        <v>0</v>
      </c>
      <c r="J44" s="157">
        <f t="shared" si="9"/>
        <v>0</v>
      </c>
      <c r="K44" s="157">
        <f t="shared" si="9"/>
        <v>0</v>
      </c>
      <c r="L44" s="157">
        <f t="shared" si="9"/>
        <v>0</v>
      </c>
      <c r="M44" s="157">
        <f t="shared" si="9"/>
        <v>0</v>
      </c>
      <c r="N44" s="157">
        <f t="shared" si="9"/>
        <v>0</v>
      </c>
      <c r="O44" s="157">
        <f t="shared" si="9"/>
        <v>0</v>
      </c>
      <c r="P44" s="179"/>
      <c r="Q44" s="131"/>
      <c r="T44" s="23"/>
      <c r="U44" s="23"/>
      <c r="V44" s="23"/>
      <c r="W44" s="23"/>
      <c r="X44" s="23"/>
      <c r="Y44" s="23"/>
      <c r="Z44" s="23"/>
      <c r="AA44" s="23"/>
      <c r="AB44" s="23"/>
      <c r="AC44" s="23"/>
      <c r="AD44" s="23"/>
      <c r="AE44" s="23"/>
    </row>
    <row r="45" spans="2:31" ht="18.75" customHeight="1" x14ac:dyDescent="0.15">
      <c r="B45" s="139" t="s">
        <v>46</v>
      </c>
      <c r="C45" s="42" t="s">
        <v>39</v>
      </c>
      <c r="D45" s="158">
        <f t="shared" ref="D45:O45" si="10">D38*$P$45</f>
        <v>0</v>
      </c>
      <c r="E45" s="160">
        <f t="shared" si="10"/>
        <v>0</v>
      </c>
      <c r="F45" s="160">
        <f t="shared" si="10"/>
        <v>0</v>
      </c>
      <c r="G45" s="160">
        <f t="shared" si="10"/>
        <v>0</v>
      </c>
      <c r="H45" s="160">
        <f t="shared" si="10"/>
        <v>0</v>
      </c>
      <c r="I45" s="160">
        <f t="shared" si="10"/>
        <v>0</v>
      </c>
      <c r="J45" s="160">
        <f t="shared" si="10"/>
        <v>0</v>
      </c>
      <c r="K45" s="160">
        <f t="shared" si="10"/>
        <v>0</v>
      </c>
      <c r="L45" s="160">
        <f t="shared" si="10"/>
        <v>0</v>
      </c>
      <c r="M45" s="160">
        <f t="shared" si="10"/>
        <v>0</v>
      </c>
      <c r="N45" s="160">
        <f t="shared" si="10"/>
        <v>0</v>
      </c>
      <c r="O45" s="161">
        <f t="shared" si="10"/>
        <v>0</v>
      </c>
      <c r="P45" s="180"/>
      <c r="Q45" s="132"/>
      <c r="T45" s="23"/>
      <c r="U45" s="23"/>
      <c r="V45" s="23"/>
      <c r="W45" s="23"/>
      <c r="X45" s="23"/>
      <c r="Y45" s="23"/>
      <c r="Z45" s="23"/>
      <c r="AA45" s="23"/>
      <c r="AB45" s="23"/>
      <c r="AC45" s="23"/>
      <c r="AD45" s="23"/>
      <c r="AE45" s="23"/>
    </row>
    <row r="46" spans="2:31" ht="18.75" customHeight="1" x14ac:dyDescent="0.15">
      <c r="B46" s="139" t="s">
        <v>56</v>
      </c>
      <c r="C46" s="42" t="s">
        <v>40</v>
      </c>
      <c r="D46" s="168"/>
      <c r="E46" s="169"/>
      <c r="F46" s="170"/>
      <c r="G46" s="160">
        <f>G39*$P$46</f>
        <v>0</v>
      </c>
      <c r="H46" s="160">
        <f t="shared" ref="H46:I46" si="11">H39*$P$46</f>
        <v>0</v>
      </c>
      <c r="I46" s="160">
        <f t="shared" si="11"/>
        <v>0</v>
      </c>
      <c r="J46" s="170"/>
      <c r="K46" s="170"/>
      <c r="L46" s="170"/>
      <c r="M46" s="170"/>
      <c r="N46" s="170"/>
      <c r="O46" s="171"/>
      <c r="P46" s="180"/>
      <c r="Q46" s="132"/>
      <c r="T46" s="23"/>
      <c r="U46" s="23"/>
      <c r="V46" s="23"/>
      <c r="W46" s="23"/>
      <c r="X46" s="23"/>
      <c r="Y46" s="23"/>
      <c r="Z46" s="23"/>
      <c r="AA46" s="23"/>
      <c r="AB46" s="23"/>
      <c r="AC46" s="23"/>
      <c r="AD46" s="23"/>
      <c r="AE46" s="23"/>
    </row>
    <row r="47" spans="2:31" ht="18.75" customHeight="1" x14ac:dyDescent="0.15">
      <c r="B47" s="139" t="s">
        <v>57</v>
      </c>
      <c r="C47" s="42" t="s">
        <v>58</v>
      </c>
      <c r="D47" s="158">
        <f>D39*$P$47</f>
        <v>0</v>
      </c>
      <c r="E47" s="159">
        <f t="shared" ref="E47:O47" si="12">E39*$P$47</f>
        <v>0</v>
      </c>
      <c r="F47" s="160">
        <f t="shared" si="12"/>
        <v>0</v>
      </c>
      <c r="G47" s="170"/>
      <c r="H47" s="170"/>
      <c r="I47" s="170"/>
      <c r="J47" s="160">
        <f t="shared" si="12"/>
        <v>0</v>
      </c>
      <c r="K47" s="160">
        <f t="shared" si="12"/>
        <v>0</v>
      </c>
      <c r="L47" s="160">
        <f t="shared" si="12"/>
        <v>0</v>
      </c>
      <c r="M47" s="160">
        <f t="shared" si="12"/>
        <v>0</v>
      </c>
      <c r="N47" s="160">
        <f t="shared" si="12"/>
        <v>0</v>
      </c>
      <c r="O47" s="161">
        <f t="shared" si="12"/>
        <v>0</v>
      </c>
      <c r="P47" s="180"/>
      <c r="Q47" s="132"/>
      <c r="T47" s="23"/>
      <c r="U47" s="23"/>
      <c r="V47" s="23"/>
      <c r="W47" s="23"/>
      <c r="X47" s="23"/>
      <c r="Y47" s="23"/>
      <c r="Z47" s="23"/>
      <c r="AA47" s="23"/>
      <c r="AB47" s="23"/>
      <c r="AC47" s="23"/>
      <c r="AD47" s="23"/>
      <c r="AE47" s="23"/>
    </row>
    <row r="48" spans="2:31" ht="18.75" customHeight="1" thickBot="1" x14ac:dyDescent="0.2">
      <c r="B48" s="142" t="s">
        <v>47</v>
      </c>
      <c r="C48" s="54" t="s">
        <v>59</v>
      </c>
      <c r="D48" s="167">
        <f>D40*$P$48</f>
        <v>0</v>
      </c>
      <c r="E48" s="167">
        <f t="shared" ref="E48:O48" si="13">E40*$P$48</f>
        <v>0</v>
      </c>
      <c r="F48" s="167">
        <f t="shared" si="13"/>
        <v>0</v>
      </c>
      <c r="G48" s="167">
        <f t="shared" si="13"/>
        <v>0</v>
      </c>
      <c r="H48" s="167">
        <f t="shared" si="13"/>
        <v>0</v>
      </c>
      <c r="I48" s="167">
        <f t="shared" si="13"/>
        <v>0</v>
      </c>
      <c r="J48" s="167">
        <f t="shared" si="13"/>
        <v>0</v>
      </c>
      <c r="K48" s="167">
        <f t="shared" si="13"/>
        <v>0</v>
      </c>
      <c r="L48" s="167">
        <f t="shared" si="13"/>
        <v>0</v>
      </c>
      <c r="M48" s="167">
        <f t="shared" si="13"/>
        <v>0</v>
      </c>
      <c r="N48" s="167">
        <f t="shared" si="13"/>
        <v>0</v>
      </c>
      <c r="O48" s="167">
        <f t="shared" si="13"/>
        <v>0</v>
      </c>
      <c r="P48" s="181"/>
      <c r="Q48" s="132"/>
      <c r="T48" s="19"/>
      <c r="U48" s="19"/>
      <c r="V48" s="205" t="str">
        <f>V30</f>
        <v>中原浄水場</v>
      </c>
      <c r="W48" s="23"/>
      <c r="X48" s="23"/>
      <c r="Y48" s="23"/>
      <c r="Z48" s="23"/>
      <c r="AA48" s="23"/>
      <c r="AB48" s="23"/>
      <c r="AC48" s="23"/>
      <c r="AD48" s="23"/>
      <c r="AE48" s="23"/>
    </row>
    <row r="49" spans="2:31" ht="18.75" customHeight="1" thickBot="1" x14ac:dyDescent="0.2">
      <c r="B49" s="143" t="s">
        <v>48</v>
      </c>
      <c r="C49" s="52" t="s">
        <v>60</v>
      </c>
      <c r="D49" s="20">
        <f t="shared" ref="D49:O49" si="14">INT(SUM(D44:D48))</f>
        <v>0</v>
      </c>
      <c r="E49" s="20">
        <f t="shared" si="14"/>
        <v>0</v>
      </c>
      <c r="F49" s="21">
        <f t="shared" si="14"/>
        <v>0</v>
      </c>
      <c r="G49" s="21">
        <f t="shared" si="14"/>
        <v>0</v>
      </c>
      <c r="H49" s="21">
        <f t="shared" si="14"/>
        <v>0</v>
      </c>
      <c r="I49" s="21">
        <f t="shared" si="14"/>
        <v>0</v>
      </c>
      <c r="J49" s="21">
        <f t="shared" si="14"/>
        <v>0</v>
      </c>
      <c r="K49" s="21">
        <f t="shared" si="14"/>
        <v>0</v>
      </c>
      <c r="L49" s="21">
        <f t="shared" si="14"/>
        <v>0</v>
      </c>
      <c r="M49" s="21">
        <f t="shared" si="14"/>
        <v>0</v>
      </c>
      <c r="N49" s="21">
        <f t="shared" si="14"/>
        <v>0</v>
      </c>
      <c r="O49" s="21">
        <f t="shared" si="14"/>
        <v>0</v>
      </c>
      <c r="P49" s="149">
        <f>SUM(D49:O49)</f>
        <v>0</v>
      </c>
      <c r="Q49" s="130"/>
      <c r="R49" s="206" t="s">
        <v>122</v>
      </c>
      <c r="S49" s="207"/>
      <c r="T49" s="207"/>
      <c r="U49" s="207"/>
      <c r="V49" s="208"/>
      <c r="W49" s="23"/>
      <c r="X49" s="23"/>
      <c r="Y49" s="23"/>
      <c r="Z49" s="23"/>
      <c r="AA49" s="23"/>
      <c r="AB49" s="23"/>
      <c r="AC49" s="23"/>
      <c r="AD49" s="23"/>
      <c r="AE49" s="23"/>
    </row>
    <row r="50" spans="2:31" s="25" customFormat="1" ht="21" customHeight="1" x14ac:dyDescent="0.15">
      <c r="B50" s="29"/>
      <c r="C50" s="147" t="s">
        <v>54</v>
      </c>
      <c r="D50" s="29"/>
      <c r="E50" s="29"/>
      <c r="F50" s="29"/>
      <c r="G50" s="29"/>
      <c r="H50" s="29"/>
      <c r="I50" s="29"/>
      <c r="J50" s="29"/>
      <c r="K50" s="29"/>
      <c r="L50" s="29"/>
      <c r="M50" s="29"/>
      <c r="N50" s="29"/>
      <c r="O50" s="53" t="s">
        <v>83</v>
      </c>
      <c r="P50" s="150">
        <f>SUM(D49:I49)</f>
        <v>0</v>
      </c>
      <c r="Q50" s="92"/>
      <c r="R50" s="200">
        <f>P49*3+P50</f>
        <v>0</v>
      </c>
      <c r="S50" s="201" t="s">
        <v>126</v>
      </c>
      <c r="T50" s="204" t="s">
        <v>127</v>
      </c>
      <c r="U50" s="202"/>
      <c r="V50" s="203"/>
      <c r="W50" s="32"/>
      <c r="X50" s="32"/>
      <c r="Y50" s="32"/>
      <c r="Z50" s="32"/>
      <c r="AA50" s="32"/>
      <c r="AB50" s="32"/>
      <c r="AC50" s="32"/>
      <c r="AD50" s="32"/>
      <c r="AE50" s="32"/>
    </row>
    <row r="51" spans="2:31" ht="18" customHeight="1" x14ac:dyDescent="0.15">
      <c r="B51" s="56" t="s">
        <v>102</v>
      </c>
      <c r="D51" s="57"/>
      <c r="E51" s="57"/>
      <c r="H51" s="211">
        <v>43922</v>
      </c>
      <c r="I51" s="211"/>
      <c r="J51" s="58" t="s">
        <v>0</v>
      </c>
      <c r="K51" s="212">
        <v>45199</v>
      </c>
      <c r="L51" s="212"/>
      <c r="M51" s="59" t="s">
        <v>101</v>
      </c>
      <c r="N51" s="59"/>
      <c r="P51" s="116" t="s">
        <v>110</v>
      </c>
      <c r="Q51" s="121"/>
    </row>
    <row r="52" spans="2:31" s="25" customFormat="1" ht="12" customHeight="1" x14ac:dyDescent="0.15">
      <c r="B52" s="213" t="s">
        <v>129</v>
      </c>
      <c r="C52" s="213"/>
      <c r="D52" s="213"/>
      <c r="E52" s="213"/>
      <c r="F52" s="213"/>
      <c r="G52" s="213"/>
      <c r="H52" s="213"/>
      <c r="I52" s="213"/>
      <c r="J52" s="213"/>
      <c r="K52" s="213"/>
      <c r="L52" s="213"/>
      <c r="M52" s="213"/>
      <c r="N52" s="213"/>
      <c r="O52" s="213"/>
      <c r="P52" s="213"/>
      <c r="Q52" s="182"/>
      <c r="R52" s="24"/>
    </row>
    <row r="53" spans="2:31" s="25" customFormat="1" ht="12" customHeight="1" x14ac:dyDescent="0.15">
      <c r="B53" s="213"/>
      <c r="C53" s="213"/>
      <c r="D53" s="213"/>
      <c r="E53" s="213"/>
      <c r="F53" s="213"/>
      <c r="G53" s="213"/>
      <c r="H53" s="213"/>
      <c r="I53" s="213"/>
      <c r="J53" s="213"/>
      <c r="K53" s="213"/>
      <c r="L53" s="213"/>
      <c r="M53" s="213"/>
      <c r="N53" s="213"/>
      <c r="O53" s="213"/>
      <c r="P53" s="213"/>
      <c r="Q53" s="182"/>
      <c r="R53" s="24"/>
    </row>
    <row r="54" spans="2:31" s="25" customFormat="1" ht="8.25" customHeight="1" thickBot="1" x14ac:dyDescent="0.2">
      <c r="B54" s="29"/>
      <c r="C54" s="148"/>
      <c r="D54" s="29"/>
      <c r="E54" s="29"/>
      <c r="F54" s="29"/>
      <c r="G54" s="29"/>
      <c r="H54" s="29"/>
      <c r="I54" s="29"/>
      <c r="J54" s="29"/>
      <c r="K54" s="29"/>
      <c r="L54" s="29"/>
      <c r="M54" s="29"/>
      <c r="N54" s="29"/>
      <c r="O54" s="29"/>
      <c r="P54" s="60"/>
      <c r="Q54" s="60"/>
      <c r="R54" s="24"/>
      <c r="T54" s="32"/>
      <c r="U54" s="32"/>
      <c r="V54" s="32"/>
      <c r="W54" s="32"/>
      <c r="X54" s="32"/>
      <c r="Y54" s="32"/>
      <c r="Z54" s="32"/>
      <c r="AA54" s="32"/>
      <c r="AB54" s="32"/>
      <c r="AC54" s="32"/>
      <c r="AD54" s="32"/>
      <c r="AE54" s="32"/>
    </row>
    <row r="55" spans="2:31" s="25" customFormat="1" ht="21" customHeight="1" x14ac:dyDescent="0.15">
      <c r="B55" s="243" t="s">
        <v>70</v>
      </c>
      <c r="C55" s="90" t="s">
        <v>4</v>
      </c>
      <c r="D55" s="62"/>
      <c r="E55" s="62"/>
      <c r="F55" s="62"/>
      <c r="G55" s="68"/>
      <c r="H55" s="69" t="s">
        <v>63</v>
      </c>
      <c r="I55" s="225">
        <v>168</v>
      </c>
      <c r="J55" s="225"/>
      <c r="K55" s="226" t="s">
        <v>65</v>
      </c>
      <c r="L55" s="226"/>
      <c r="M55" s="70" t="s">
        <v>66</v>
      </c>
      <c r="N55" s="62"/>
      <c r="O55" s="62"/>
      <c r="P55" s="63"/>
      <c r="Q55" s="119"/>
      <c r="R55" s="24"/>
      <c r="W55" s="32"/>
      <c r="X55" s="32"/>
      <c r="Y55" s="32"/>
      <c r="Z55" s="32"/>
      <c r="AA55" s="32"/>
      <c r="AB55" s="32"/>
      <c r="AC55" s="32"/>
      <c r="AD55" s="32"/>
      <c r="AE55" s="32"/>
    </row>
    <row r="56" spans="2:31" s="25" customFormat="1" ht="19.5" customHeight="1" thickBot="1" x14ac:dyDescent="0.2">
      <c r="B56" s="244"/>
      <c r="C56" s="73"/>
      <c r="D56" s="83"/>
      <c r="E56" s="64"/>
      <c r="F56" s="64"/>
      <c r="G56" s="71"/>
      <c r="H56" s="65" t="s">
        <v>62</v>
      </c>
      <c r="I56" s="227" t="s">
        <v>61</v>
      </c>
      <c r="J56" s="227"/>
      <c r="K56" s="224" t="s">
        <v>64</v>
      </c>
      <c r="L56" s="224"/>
      <c r="M56" s="66" t="s">
        <v>71</v>
      </c>
      <c r="N56" s="64"/>
      <c r="O56" s="64"/>
      <c r="P56" s="67"/>
      <c r="Q56" s="61"/>
      <c r="R56" s="24"/>
      <c r="V56" s="197" t="str">
        <f>B55</f>
        <v>福岡浄水場</v>
      </c>
      <c r="W56" s="32"/>
      <c r="X56" s="32"/>
      <c r="Y56" s="32"/>
      <c r="Z56" s="32"/>
      <c r="AA56" s="32"/>
      <c r="AB56" s="32"/>
      <c r="AC56" s="32"/>
      <c r="AD56" s="32"/>
      <c r="AE56" s="32"/>
    </row>
    <row r="57" spans="2:31" ht="18.75" customHeight="1" x14ac:dyDescent="0.15">
      <c r="B57" s="214" t="s">
        <v>8</v>
      </c>
      <c r="C57" s="214" t="s">
        <v>9</v>
      </c>
      <c r="D57" s="216" t="s">
        <v>22</v>
      </c>
      <c r="E57" s="217"/>
      <c r="F57" s="217"/>
      <c r="G57" s="217"/>
      <c r="H57" s="217"/>
      <c r="I57" s="217"/>
      <c r="J57" s="217"/>
      <c r="K57" s="217"/>
      <c r="L57" s="218"/>
      <c r="M57" s="219" t="s">
        <v>32</v>
      </c>
      <c r="N57" s="217"/>
      <c r="O57" s="220"/>
      <c r="P57" s="214" t="s">
        <v>36</v>
      </c>
      <c r="Q57" s="122"/>
      <c r="R57" s="206" t="s">
        <v>122</v>
      </c>
      <c r="S57" s="207"/>
      <c r="T57" s="207"/>
      <c r="U57" s="207"/>
      <c r="V57" s="208"/>
    </row>
    <row r="58" spans="2:31" ht="18.75" customHeight="1" thickBot="1" x14ac:dyDescent="0.2">
      <c r="B58" s="228"/>
      <c r="C58" s="228"/>
      <c r="D58" s="39" t="s">
        <v>23</v>
      </c>
      <c r="E58" s="39" t="s">
        <v>24</v>
      </c>
      <c r="F58" s="39" t="s">
        <v>25</v>
      </c>
      <c r="G58" s="38" t="s">
        <v>26</v>
      </c>
      <c r="H58" s="38" t="s">
        <v>27</v>
      </c>
      <c r="I58" s="38" t="s">
        <v>28</v>
      </c>
      <c r="J58" s="39" t="s">
        <v>29</v>
      </c>
      <c r="K58" s="39" t="s">
        <v>30</v>
      </c>
      <c r="L58" s="39" t="s">
        <v>31</v>
      </c>
      <c r="M58" s="41" t="s">
        <v>33</v>
      </c>
      <c r="N58" s="41" t="s">
        <v>34</v>
      </c>
      <c r="O58" s="41" t="s">
        <v>35</v>
      </c>
      <c r="P58" s="215"/>
      <c r="Q58" s="34"/>
      <c r="R58" s="192" t="s">
        <v>123</v>
      </c>
      <c r="S58" s="195" t="s">
        <v>124</v>
      </c>
      <c r="T58" s="199" t="s">
        <v>125</v>
      </c>
      <c r="U58" s="198" t="s">
        <v>118</v>
      </c>
      <c r="V58" s="185" t="s">
        <v>114</v>
      </c>
    </row>
    <row r="59" spans="2:31" ht="18.75" customHeight="1" x14ac:dyDescent="0.15">
      <c r="B59" s="136" t="s">
        <v>49</v>
      </c>
      <c r="C59" s="35" t="s">
        <v>11</v>
      </c>
      <c r="D59" s="13">
        <v>66600</v>
      </c>
      <c r="E59" s="13">
        <v>55630</v>
      </c>
      <c r="F59" s="13">
        <v>50613</v>
      </c>
      <c r="G59" s="13">
        <v>49182</v>
      </c>
      <c r="H59" s="13">
        <v>52818</v>
      </c>
      <c r="I59" s="13">
        <v>59783</v>
      </c>
      <c r="J59" s="13">
        <v>53505</v>
      </c>
      <c r="K59" s="13">
        <v>51853</v>
      </c>
      <c r="L59" s="13">
        <v>51707</v>
      </c>
      <c r="M59" s="13">
        <v>68903</v>
      </c>
      <c r="N59" s="13">
        <v>73126</v>
      </c>
      <c r="O59" s="13">
        <v>68990</v>
      </c>
      <c r="P59" s="40" t="str">
        <f>"計 "&amp;TEXT(SUM(D59:O59),"#,#")&amp;" kWh"</f>
        <v>計 702,710 kWh</v>
      </c>
      <c r="Q59" s="123"/>
      <c r="R59" s="193">
        <f>SUM(D59:O59)</f>
        <v>702710</v>
      </c>
      <c r="S59" s="196" t="s">
        <v>96</v>
      </c>
      <c r="T59" s="190" t="s">
        <v>113</v>
      </c>
      <c r="U59" s="188">
        <v>168</v>
      </c>
      <c r="V59" s="186">
        <v>168</v>
      </c>
    </row>
    <row r="60" spans="2:31" ht="18.75" customHeight="1" x14ac:dyDescent="0.15">
      <c r="B60" s="137" t="s">
        <v>103</v>
      </c>
      <c r="C60" s="36" t="s">
        <v>12</v>
      </c>
      <c r="D60" s="10">
        <f>$I$55</f>
        <v>168</v>
      </c>
      <c r="E60" s="10">
        <f t="shared" ref="E60:O60" si="15">$I$55</f>
        <v>168</v>
      </c>
      <c r="F60" s="10">
        <f t="shared" si="15"/>
        <v>168</v>
      </c>
      <c r="G60" s="10">
        <f t="shared" si="15"/>
        <v>168</v>
      </c>
      <c r="H60" s="10">
        <f t="shared" si="15"/>
        <v>168</v>
      </c>
      <c r="I60" s="10">
        <f t="shared" si="15"/>
        <v>168</v>
      </c>
      <c r="J60" s="10">
        <f t="shared" si="15"/>
        <v>168</v>
      </c>
      <c r="K60" s="10">
        <f t="shared" si="15"/>
        <v>168</v>
      </c>
      <c r="L60" s="10">
        <f t="shared" si="15"/>
        <v>168</v>
      </c>
      <c r="M60" s="10">
        <f t="shared" si="15"/>
        <v>168</v>
      </c>
      <c r="N60" s="10">
        <f t="shared" si="15"/>
        <v>168</v>
      </c>
      <c r="O60" s="10">
        <f t="shared" si="15"/>
        <v>168</v>
      </c>
      <c r="P60" s="72"/>
      <c r="Q60" s="123"/>
      <c r="R60" s="194">
        <f>SUM(D59:I59)</f>
        <v>334626</v>
      </c>
      <c r="S60" s="196" t="s">
        <v>97</v>
      </c>
      <c r="T60" s="190" t="s">
        <v>115</v>
      </c>
      <c r="U60" s="188">
        <v>150</v>
      </c>
      <c r="V60" s="186">
        <v>150</v>
      </c>
    </row>
    <row r="61" spans="2:31" ht="18.75" customHeight="1" x14ac:dyDescent="0.15">
      <c r="B61" s="138" t="s">
        <v>107</v>
      </c>
      <c r="C61" s="108"/>
      <c r="D61" s="10">
        <v>153</v>
      </c>
      <c r="E61" s="10">
        <v>153</v>
      </c>
      <c r="F61" s="10">
        <v>153</v>
      </c>
      <c r="G61" s="10">
        <v>153</v>
      </c>
      <c r="H61" s="10">
        <v>153</v>
      </c>
      <c r="I61" s="10">
        <v>153</v>
      </c>
      <c r="J61" s="10">
        <v>153</v>
      </c>
      <c r="K61" s="10">
        <v>150</v>
      </c>
      <c r="L61" s="10">
        <v>150</v>
      </c>
      <c r="M61" s="10">
        <v>150</v>
      </c>
      <c r="N61" s="10">
        <v>150</v>
      </c>
      <c r="O61" s="10">
        <v>153</v>
      </c>
      <c r="P61" s="72" t="str">
        <f>"平均 "&amp;TEXT(AVERAGE(D61:O61),"#,#.#")&amp;" kW"</f>
        <v>平均 152. kW</v>
      </c>
      <c r="Q61" s="123"/>
      <c r="R61" s="193">
        <f>R59*3+R60</f>
        <v>2442756</v>
      </c>
      <c r="S61" s="196" t="s">
        <v>98</v>
      </c>
      <c r="T61" s="190" t="s">
        <v>116</v>
      </c>
      <c r="U61" s="188">
        <v>153</v>
      </c>
      <c r="V61" s="186">
        <v>153</v>
      </c>
    </row>
    <row r="62" spans="2:31" ht="18.75" customHeight="1" x14ac:dyDescent="0.15">
      <c r="B62" s="139" t="s">
        <v>105</v>
      </c>
      <c r="C62" s="76" t="s">
        <v>13</v>
      </c>
      <c r="D62" s="14">
        <v>100</v>
      </c>
      <c r="E62" s="14">
        <v>100</v>
      </c>
      <c r="F62" s="14">
        <v>100</v>
      </c>
      <c r="G62" s="14">
        <v>100</v>
      </c>
      <c r="H62" s="14">
        <v>100</v>
      </c>
      <c r="I62" s="14">
        <v>100</v>
      </c>
      <c r="J62" s="14">
        <v>100</v>
      </c>
      <c r="K62" s="14">
        <v>100</v>
      </c>
      <c r="L62" s="14">
        <v>100</v>
      </c>
      <c r="M62" s="14">
        <v>100</v>
      </c>
      <c r="N62" s="14">
        <v>100</v>
      </c>
      <c r="O62" s="14">
        <v>100</v>
      </c>
      <c r="P62" s="105"/>
      <c r="Q62" s="125"/>
      <c r="R62" s="183"/>
      <c r="S62" s="184"/>
      <c r="T62" s="191" t="s">
        <v>117</v>
      </c>
      <c r="U62" s="189">
        <v>153</v>
      </c>
      <c r="V62" s="187">
        <v>137</v>
      </c>
    </row>
    <row r="63" spans="2:31" ht="18.75" customHeight="1" thickBot="1" x14ac:dyDescent="0.2">
      <c r="B63" s="140" t="s">
        <v>106</v>
      </c>
      <c r="C63" s="111"/>
      <c r="D63" s="106">
        <v>100</v>
      </c>
      <c r="E63" s="106">
        <v>100</v>
      </c>
      <c r="F63" s="106">
        <v>100</v>
      </c>
      <c r="G63" s="106">
        <v>100</v>
      </c>
      <c r="H63" s="106">
        <v>100</v>
      </c>
      <c r="I63" s="106">
        <v>100</v>
      </c>
      <c r="J63" s="106">
        <v>100</v>
      </c>
      <c r="K63" s="106">
        <v>100</v>
      </c>
      <c r="L63" s="106">
        <v>100</v>
      </c>
      <c r="M63" s="106">
        <v>100</v>
      </c>
      <c r="N63" s="106">
        <v>100</v>
      </c>
      <c r="O63" s="106">
        <v>100</v>
      </c>
      <c r="P63" s="99" t="str">
        <f>"平均 "&amp;ROUNDDOWN(AVERAGE(D63:O63),2)&amp;" %"</f>
        <v>平均 100 %</v>
      </c>
      <c r="Q63" s="125"/>
    </row>
    <row r="64" spans="2:31" ht="18.75" customHeight="1" x14ac:dyDescent="0.15">
      <c r="B64" s="136" t="s">
        <v>42</v>
      </c>
      <c r="C64" s="35" t="s">
        <v>14</v>
      </c>
      <c r="D64" s="47">
        <v>0</v>
      </c>
      <c r="E64" s="13">
        <v>0</v>
      </c>
      <c r="F64" s="13">
        <v>0</v>
      </c>
      <c r="G64" s="13">
        <v>0</v>
      </c>
      <c r="H64" s="13">
        <v>6515</v>
      </c>
      <c r="I64" s="13">
        <v>7547</v>
      </c>
      <c r="J64" s="13">
        <v>6167</v>
      </c>
      <c r="K64" s="13">
        <v>0</v>
      </c>
      <c r="L64" s="13">
        <v>0</v>
      </c>
      <c r="M64" s="13">
        <v>0</v>
      </c>
      <c r="N64" s="13">
        <v>0</v>
      </c>
      <c r="O64" s="45">
        <v>0</v>
      </c>
      <c r="P64" s="209" t="s">
        <v>41</v>
      </c>
      <c r="Q64" s="126"/>
    </row>
    <row r="65" spans="2:22" ht="18.75" customHeight="1" x14ac:dyDescent="0.15">
      <c r="B65" s="137" t="s">
        <v>43</v>
      </c>
      <c r="C65" s="36" t="s">
        <v>37</v>
      </c>
      <c r="D65" s="48">
        <v>32900</v>
      </c>
      <c r="E65" s="14">
        <v>28033</v>
      </c>
      <c r="F65" s="14">
        <v>23048</v>
      </c>
      <c r="G65" s="14">
        <v>25917</v>
      </c>
      <c r="H65" s="14">
        <v>21736</v>
      </c>
      <c r="I65" s="14">
        <v>24862</v>
      </c>
      <c r="J65" s="14">
        <v>20164</v>
      </c>
      <c r="K65" s="14">
        <v>26307</v>
      </c>
      <c r="L65" s="14">
        <v>25780</v>
      </c>
      <c r="M65" s="14">
        <v>32209</v>
      </c>
      <c r="N65" s="14">
        <v>33034</v>
      </c>
      <c r="O65" s="49">
        <v>35294</v>
      </c>
      <c r="P65" s="210"/>
      <c r="Q65" s="126"/>
    </row>
    <row r="66" spans="2:22" ht="18.75" customHeight="1" x14ac:dyDescent="0.15">
      <c r="B66" s="139" t="s">
        <v>44</v>
      </c>
      <c r="C66" s="76" t="s">
        <v>38</v>
      </c>
      <c r="D66" s="48">
        <v>33700</v>
      </c>
      <c r="E66" s="14">
        <v>27597</v>
      </c>
      <c r="F66" s="14">
        <v>27565</v>
      </c>
      <c r="G66" s="14">
        <v>23265</v>
      </c>
      <c r="H66" s="14">
        <v>24567</v>
      </c>
      <c r="I66" s="14">
        <v>27374</v>
      </c>
      <c r="J66" s="14">
        <v>27174</v>
      </c>
      <c r="K66" s="14">
        <v>25546</v>
      </c>
      <c r="L66" s="14">
        <v>25927</v>
      </c>
      <c r="M66" s="14">
        <v>36694</v>
      </c>
      <c r="N66" s="14">
        <v>40092</v>
      </c>
      <c r="O66" s="49">
        <v>33696</v>
      </c>
      <c r="P66" s="210"/>
      <c r="Q66" s="126"/>
    </row>
    <row r="67" spans="2:22" ht="18.75" customHeight="1" x14ac:dyDescent="0.15">
      <c r="B67" s="144" t="s">
        <v>79</v>
      </c>
      <c r="C67" s="115"/>
      <c r="D67" s="84">
        <v>130</v>
      </c>
      <c r="E67" s="85">
        <v>116</v>
      </c>
      <c r="F67" s="86">
        <v>111</v>
      </c>
      <c r="G67" s="86">
        <v>109</v>
      </c>
      <c r="H67" s="86">
        <v>122</v>
      </c>
      <c r="I67" s="86">
        <v>137</v>
      </c>
      <c r="J67" s="86">
        <v>129</v>
      </c>
      <c r="K67" s="86">
        <v>104</v>
      </c>
      <c r="L67" s="86">
        <v>106</v>
      </c>
      <c r="M67" s="86">
        <v>138</v>
      </c>
      <c r="N67" s="86">
        <v>143</v>
      </c>
      <c r="O67" s="87">
        <v>153</v>
      </c>
      <c r="P67" s="210"/>
      <c r="Q67" s="126"/>
    </row>
    <row r="68" spans="2:22" ht="18.75" customHeight="1" thickBot="1" x14ac:dyDescent="0.2">
      <c r="B68" s="140" t="s">
        <v>80</v>
      </c>
      <c r="C68" s="111"/>
      <c r="D68" s="82">
        <f>ROUND(D59/D67/30/24*100,1)</f>
        <v>71.2</v>
      </c>
      <c r="E68" s="81">
        <f t="shared" ref="E68:O68" si="16">ROUND(E59/E67/30/24*100,1)</f>
        <v>66.599999999999994</v>
      </c>
      <c r="F68" s="79">
        <f t="shared" si="16"/>
        <v>63.3</v>
      </c>
      <c r="G68" s="79">
        <f t="shared" si="16"/>
        <v>62.7</v>
      </c>
      <c r="H68" s="79">
        <f t="shared" si="16"/>
        <v>60.1</v>
      </c>
      <c r="I68" s="79">
        <f t="shared" si="16"/>
        <v>60.6</v>
      </c>
      <c r="J68" s="79">
        <f t="shared" si="16"/>
        <v>57.6</v>
      </c>
      <c r="K68" s="79">
        <f t="shared" si="16"/>
        <v>69.2</v>
      </c>
      <c r="L68" s="79">
        <f t="shared" si="16"/>
        <v>67.8</v>
      </c>
      <c r="M68" s="79">
        <f t="shared" si="16"/>
        <v>69.3</v>
      </c>
      <c r="N68" s="79">
        <f t="shared" si="16"/>
        <v>71</v>
      </c>
      <c r="O68" s="78">
        <f t="shared" si="16"/>
        <v>62.6</v>
      </c>
      <c r="P68" s="99" t="str">
        <f>"平均 "&amp;ROUNDDOWN(AVERAGE(D68:O68),2)&amp;" %"</f>
        <v>平均 65.16 %</v>
      </c>
      <c r="Q68" s="125"/>
    </row>
    <row r="69" spans="2:22" ht="18.75" customHeight="1" thickBot="1" x14ac:dyDescent="0.2">
      <c r="B69" s="221" t="s">
        <v>15</v>
      </c>
      <c r="C69" s="223"/>
      <c r="D69" s="221" t="s">
        <v>16</v>
      </c>
      <c r="E69" s="222"/>
      <c r="F69" s="222"/>
      <c r="G69" s="222"/>
      <c r="H69" s="222"/>
      <c r="I69" s="222"/>
      <c r="J69" s="222"/>
      <c r="K69" s="222"/>
      <c r="L69" s="222"/>
      <c r="M69" s="222"/>
      <c r="N69" s="222"/>
      <c r="O69" s="223"/>
      <c r="P69" s="74" t="s">
        <v>53</v>
      </c>
      <c r="Q69" s="127"/>
    </row>
    <row r="70" spans="2:22" ht="18.75" customHeight="1" x14ac:dyDescent="0.15">
      <c r="B70" s="136" t="s">
        <v>45</v>
      </c>
      <c r="C70" s="145" t="s">
        <v>81</v>
      </c>
      <c r="D70" s="172">
        <f t="shared" ref="D70:O70" si="17">ROUNDDOWN(D60*$P$70*(1.85-D62/100),2)</f>
        <v>0</v>
      </c>
      <c r="E70" s="157">
        <f t="shared" si="17"/>
        <v>0</v>
      </c>
      <c r="F70" s="157">
        <f t="shared" si="17"/>
        <v>0</v>
      </c>
      <c r="G70" s="157">
        <f t="shared" si="17"/>
        <v>0</v>
      </c>
      <c r="H70" s="157">
        <f t="shared" si="17"/>
        <v>0</v>
      </c>
      <c r="I70" s="157">
        <f t="shared" si="17"/>
        <v>0</v>
      </c>
      <c r="J70" s="157">
        <f t="shared" si="17"/>
        <v>0</v>
      </c>
      <c r="K70" s="157">
        <f t="shared" si="17"/>
        <v>0</v>
      </c>
      <c r="L70" s="157">
        <f t="shared" si="17"/>
        <v>0</v>
      </c>
      <c r="M70" s="157">
        <f t="shared" si="17"/>
        <v>0</v>
      </c>
      <c r="N70" s="157">
        <f t="shared" si="17"/>
        <v>0</v>
      </c>
      <c r="O70" s="173">
        <f t="shared" si="17"/>
        <v>0</v>
      </c>
      <c r="P70" s="179"/>
      <c r="Q70" s="131"/>
    </row>
    <row r="71" spans="2:22" ht="18.75" customHeight="1" x14ac:dyDescent="0.15">
      <c r="B71" s="139" t="s">
        <v>46</v>
      </c>
      <c r="C71" s="42" t="s">
        <v>39</v>
      </c>
      <c r="D71" s="158">
        <f t="shared" ref="D71:O71" si="18">D64*$P$71</f>
        <v>0</v>
      </c>
      <c r="E71" s="160">
        <f t="shared" si="18"/>
        <v>0</v>
      </c>
      <c r="F71" s="160">
        <f t="shared" si="18"/>
        <v>0</v>
      </c>
      <c r="G71" s="160">
        <f t="shared" si="18"/>
        <v>0</v>
      </c>
      <c r="H71" s="160">
        <f t="shared" si="18"/>
        <v>0</v>
      </c>
      <c r="I71" s="160">
        <f t="shared" si="18"/>
        <v>0</v>
      </c>
      <c r="J71" s="160">
        <f t="shared" si="18"/>
        <v>0</v>
      </c>
      <c r="K71" s="160">
        <f t="shared" si="18"/>
        <v>0</v>
      </c>
      <c r="L71" s="160">
        <f t="shared" si="18"/>
        <v>0</v>
      </c>
      <c r="M71" s="160">
        <f t="shared" si="18"/>
        <v>0</v>
      </c>
      <c r="N71" s="160">
        <f t="shared" si="18"/>
        <v>0</v>
      </c>
      <c r="O71" s="161">
        <f t="shared" si="18"/>
        <v>0</v>
      </c>
      <c r="P71" s="180"/>
      <c r="Q71" s="132"/>
    </row>
    <row r="72" spans="2:22" ht="18.75" customHeight="1" x14ac:dyDescent="0.15">
      <c r="B72" s="139" t="s">
        <v>56</v>
      </c>
      <c r="C72" s="42" t="s">
        <v>40</v>
      </c>
      <c r="D72" s="162"/>
      <c r="E72" s="164"/>
      <c r="F72" s="164"/>
      <c r="G72" s="160">
        <f>G65*$P$72</f>
        <v>0</v>
      </c>
      <c r="H72" s="160">
        <f>H65*$P$72</f>
        <v>0</v>
      </c>
      <c r="I72" s="160">
        <f>I65*$P$72</f>
        <v>0</v>
      </c>
      <c r="J72" s="164"/>
      <c r="K72" s="164"/>
      <c r="L72" s="164"/>
      <c r="M72" s="164"/>
      <c r="N72" s="164"/>
      <c r="O72" s="165"/>
      <c r="P72" s="180"/>
      <c r="Q72" s="132"/>
    </row>
    <row r="73" spans="2:22" ht="18.75" customHeight="1" x14ac:dyDescent="0.15">
      <c r="B73" s="139" t="s">
        <v>57</v>
      </c>
      <c r="C73" s="42" t="s">
        <v>58</v>
      </c>
      <c r="D73" s="158">
        <f>D65*$P$73</f>
        <v>0</v>
      </c>
      <c r="E73" s="159">
        <f t="shared" ref="E73:O73" si="19">E65*$P$73</f>
        <v>0</v>
      </c>
      <c r="F73" s="160">
        <f t="shared" si="19"/>
        <v>0</v>
      </c>
      <c r="G73" s="164"/>
      <c r="H73" s="164"/>
      <c r="I73" s="164"/>
      <c r="J73" s="160">
        <f t="shared" si="19"/>
        <v>0</v>
      </c>
      <c r="K73" s="160">
        <f t="shared" si="19"/>
        <v>0</v>
      </c>
      <c r="L73" s="160">
        <f t="shared" si="19"/>
        <v>0</v>
      </c>
      <c r="M73" s="160">
        <f t="shared" si="19"/>
        <v>0</v>
      </c>
      <c r="N73" s="160">
        <f t="shared" si="19"/>
        <v>0</v>
      </c>
      <c r="O73" s="161">
        <f t="shared" si="19"/>
        <v>0</v>
      </c>
      <c r="P73" s="180"/>
      <c r="Q73" s="132"/>
    </row>
    <row r="74" spans="2:22" ht="18.75" customHeight="1" thickBot="1" x14ac:dyDescent="0.2">
      <c r="B74" s="142" t="s">
        <v>47</v>
      </c>
      <c r="C74" s="54" t="s">
        <v>59</v>
      </c>
      <c r="D74" s="174">
        <f>D66*$P$74</f>
        <v>0</v>
      </c>
      <c r="E74" s="167">
        <f t="shared" ref="E74:O74" si="20">E66*$P$74</f>
        <v>0</v>
      </c>
      <c r="F74" s="167">
        <f t="shared" si="20"/>
        <v>0</v>
      </c>
      <c r="G74" s="167">
        <f t="shared" si="20"/>
        <v>0</v>
      </c>
      <c r="H74" s="167">
        <f t="shared" si="20"/>
        <v>0</v>
      </c>
      <c r="I74" s="167">
        <f t="shared" si="20"/>
        <v>0</v>
      </c>
      <c r="J74" s="167">
        <f t="shared" si="20"/>
        <v>0</v>
      </c>
      <c r="K74" s="167">
        <f t="shared" si="20"/>
        <v>0</v>
      </c>
      <c r="L74" s="167">
        <f t="shared" si="20"/>
        <v>0</v>
      </c>
      <c r="M74" s="167">
        <f t="shared" si="20"/>
        <v>0</v>
      </c>
      <c r="N74" s="167">
        <f t="shared" si="20"/>
        <v>0</v>
      </c>
      <c r="O74" s="175">
        <f t="shared" si="20"/>
        <v>0</v>
      </c>
      <c r="P74" s="181"/>
      <c r="Q74" s="132"/>
      <c r="T74" s="19"/>
      <c r="U74" s="19"/>
      <c r="V74" s="205" t="str">
        <f>V56</f>
        <v>福岡浄水場</v>
      </c>
    </row>
    <row r="75" spans="2:22" ht="18.75" customHeight="1" thickBot="1" x14ac:dyDescent="0.2">
      <c r="B75" s="143" t="s">
        <v>48</v>
      </c>
      <c r="C75" s="52" t="s">
        <v>60</v>
      </c>
      <c r="D75" s="20">
        <f>INT(SUM(D70:D74))</f>
        <v>0</v>
      </c>
      <c r="E75" s="20">
        <f t="shared" ref="E75:O75" si="21">INT(SUM(E70:E74))</f>
        <v>0</v>
      </c>
      <c r="F75" s="21">
        <f t="shared" si="21"/>
        <v>0</v>
      </c>
      <c r="G75" s="21">
        <f t="shared" si="21"/>
        <v>0</v>
      </c>
      <c r="H75" s="21">
        <f t="shared" si="21"/>
        <v>0</v>
      </c>
      <c r="I75" s="21">
        <f t="shared" si="21"/>
        <v>0</v>
      </c>
      <c r="J75" s="21">
        <f t="shared" si="21"/>
        <v>0</v>
      </c>
      <c r="K75" s="21">
        <f t="shared" si="21"/>
        <v>0</v>
      </c>
      <c r="L75" s="21">
        <f t="shared" si="21"/>
        <v>0</v>
      </c>
      <c r="M75" s="21">
        <f t="shared" si="21"/>
        <v>0</v>
      </c>
      <c r="N75" s="21">
        <f t="shared" si="21"/>
        <v>0</v>
      </c>
      <c r="O75" s="21">
        <f t="shared" si="21"/>
        <v>0</v>
      </c>
      <c r="P75" s="149">
        <f>SUM(D75:O75)</f>
        <v>0</v>
      </c>
      <c r="Q75" s="130"/>
      <c r="R75" s="206" t="s">
        <v>122</v>
      </c>
      <c r="S75" s="207"/>
      <c r="T75" s="207"/>
      <c r="U75" s="207"/>
      <c r="V75" s="208"/>
    </row>
    <row r="76" spans="2:22" s="25" customFormat="1" ht="21" customHeight="1" x14ac:dyDescent="0.15">
      <c r="B76" s="29"/>
      <c r="C76" s="147" t="s">
        <v>54</v>
      </c>
      <c r="D76" s="29"/>
      <c r="E76" s="29"/>
      <c r="F76" s="29"/>
      <c r="G76" s="29"/>
      <c r="H76" s="29"/>
      <c r="I76" s="29"/>
      <c r="J76" s="29"/>
      <c r="K76" s="29"/>
      <c r="L76" s="29"/>
      <c r="M76" s="29"/>
      <c r="N76" s="29"/>
      <c r="O76" s="53" t="s">
        <v>83</v>
      </c>
      <c r="P76" s="150">
        <f>SUM(D75:I75)</f>
        <v>0</v>
      </c>
      <c r="Q76" s="92"/>
      <c r="R76" s="200">
        <f>P75*3+P76</f>
        <v>0</v>
      </c>
      <c r="S76" s="201" t="s">
        <v>126</v>
      </c>
      <c r="T76" s="204" t="s">
        <v>127</v>
      </c>
      <c r="U76" s="202"/>
      <c r="V76" s="203"/>
    </row>
    <row r="77" spans="2:22" s="25" customFormat="1" ht="6" customHeight="1" thickBot="1" x14ac:dyDescent="0.2">
      <c r="B77" s="29"/>
      <c r="C77" s="147"/>
      <c r="D77" s="29"/>
      <c r="E77" s="29"/>
      <c r="F77" s="29"/>
      <c r="G77" s="29"/>
      <c r="H77" s="29"/>
      <c r="I77" s="29"/>
      <c r="J77" s="29"/>
      <c r="K77" s="29"/>
      <c r="L77" s="29"/>
      <c r="M77" s="29"/>
      <c r="N77" s="29"/>
      <c r="O77" s="53"/>
      <c r="P77" s="50"/>
      <c r="Q77" s="50"/>
      <c r="R77" s="24"/>
    </row>
    <row r="78" spans="2:22" s="25" customFormat="1" ht="21" customHeight="1" x14ac:dyDescent="0.15">
      <c r="B78" s="248" t="s">
        <v>72</v>
      </c>
      <c r="C78" s="77" t="s">
        <v>119</v>
      </c>
      <c r="D78" s="62"/>
      <c r="E78" s="62"/>
      <c r="F78" s="62"/>
      <c r="G78" s="68"/>
      <c r="H78" s="69" t="s">
        <v>63</v>
      </c>
      <c r="I78" s="225">
        <v>439</v>
      </c>
      <c r="J78" s="225"/>
      <c r="K78" s="226" t="s">
        <v>65</v>
      </c>
      <c r="L78" s="226"/>
      <c r="M78" s="70" t="s">
        <v>74</v>
      </c>
      <c r="N78" s="62"/>
      <c r="O78" s="62"/>
      <c r="P78" s="63"/>
      <c r="Q78" s="119"/>
      <c r="R78" s="24"/>
    </row>
    <row r="79" spans="2:22" s="25" customFormat="1" ht="20.25" customHeight="1" thickBot="1" x14ac:dyDescent="0.2">
      <c r="B79" s="249" t="s">
        <v>3</v>
      </c>
      <c r="C79" s="89"/>
      <c r="D79" s="83"/>
      <c r="E79" s="64"/>
      <c r="F79" s="64"/>
      <c r="G79" s="71"/>
      <c r="H79" s="65" t="s">
        <v>62</v>
      </c>
      <c r="I79" s="227" t="s">
        <v>73</v>
      </c>
      <c r="J79" s="227"/>
      <c r="K79" s="224" t="s">
        <v>64</v>
      </c>
      <c r="L79" s="224"/>
      <c r="M79" s="66" t="s">
        <v>61</v>
      </c>
      <c r="N79" s="64"/>
      <c r="O79" s="64"/>
      <c r="P79" s="67"/>
      <c r="Q79" s="61"/>
      <c r="R79" s="24"/>
      <c r="V79" s="197" t="str">
        <f>B78</f>
        <v>茂庭浄水場</v>
      </c>
    </row>
    <row r="80" spans="2:22" ht="18.75" customHeight="1" x14ac:dyDescent="0.15">
      <c r="B80" s="214" t="s">
        <v>8</v>
      </c>
      <c r="C80" s="214" t="s">
        <v>9</v>
      </c>
      <c r="D80" s="216" t="s">
        <v>22</v>
      </c>
      <c r="E80" s="217"/>
      <c r="F80" s="217"/>
      <c r="G80" s="217"/>
      <c r="H80" s="217"/>
      <c r="I80" s="217"/>
      <c r="J80" s="217"/>
      <c r="K80" s="217"/>
      <c r="L80" s="218"/>
      <c r="M80" s="219" t="s">
        <v>32</v>
      </c>
      <c r="N80" s="217"/>
      <c r="O80" s="220"/>
      <c r="P80" s="214" t="s">
        <v>36</v>
      </c>
      <c r="Q80" s="122"/>
      <c r="R80" s="206" t="s">
        <v>122</v>
      </c>
      <c r="S80" s="207"/>
      <c r="T80" s="207"/>
      <c r="U80" s="207"/>
      <c r="V80" s="208"/>
    </row>
    <row r="81" spans="2:22" ht="18.75" customHeight="1" thickBot="1" x14ac:dyDescent="0.2">
      <c r="B81" s="228"/>
      <c r="C81" s="228"/>
      <c r="D81" s="39" t="s">
        <v>23</v>
      </c>
      <c r="E81" s="39" t="s">
        <v>24</v>
      </c>
      <c r="F81" s="39" t="s">
        <v>25</v>
      </c>
      <c r="G81" s="38" t="s">
        <v>26</v>
      </c>
      <c r="H81" s="38" t="s">
        <v>27</v>
      </c>
      <c r="I81" s="38" t="s">
        <v>28</v>
      </c>
      <c r="J81" s="39" t="s">
        <v>29</v>
      </c>
      <c r="K81" s="39" t="s">
        <v>30</v>
      </c>
      <c r="L81" s="39" t="s">
        <v>31</v>
      </c>
      <c r="M81" s="41" t="s">
        <v>33</v>
      </c>
      <c r="N81" s="41" t="s">
        <v>34</v>
      </c>
      <c r="O81" s="41" t="s">
        <v>35</v>
      </c>
      <c r="P81" s="215"/>
      <c r="Q81" s="34"/>
      <c r="R81" s="192" t="s">
        <v>123</v>
      </c>
      <c r="S81" s="195" t="s">
        <v>124</v>
      </c>
      <c r="T81" s="199" t="s">
        <v>125</v>
      </c>
      <c r="U81" s="198" t="s">
        <v>118</v>
      </c>
      <c r="V81" s="185" t="s">
        <v>114</v>
      </c>
    </row>
    <row r="82" spans="2:22" ht="18.75" customHeight="1" x14ac:dyDescent="0.15">
      <c r="B82" s="136" t="s">
        <v>49</v>
      </c>
      <c r="C82" s="35" t="s">
        <v>11</v>
      </c>
      <c r="D82" s="13">
        <v>161080</v>
      </c>
      <c r="E82" s="13">
        <v>124300</v>
      </c>
      <c r="F82" s="13">
        <v>121850</v>
      </c>
      <c r="G82" s="13">
        <v>116380</v>
      </c>
      <c r="H82" s="13">
        <v>131960</v>
      </c>
      <c r="I82" s="13">
        <v>120790</v>
      </c>
      <c r="J82" s="13">
        <v>110120</v>
      </c>
      <c r="K82" s="13">
        <v>140080</v>
      </c>
      <c r="L82" s="13">
        <v>152600</v>
      </c>
      <c r="M82" s="13">
        <v>175100</v>
      </c>
      <c r="N82" s="13">
        <v>179460</v>
      </c>
      <c r="O82" s="13">
        <v>157990</v>
      </c>
      <c r="P82" s="40" t="str">
        <f>"計 "&amp;TEXT(SUM(D82:O82),"#,#")&amp;" kWh"</f>
        <v>計 1,691,710 kWh</v>
      </c>
      <c r="Q82" s="123"/>
      <c r="R82" s="193">
        <f>SUM(D82:O82)</f>
        <v>1691710</v>
      </c>
      <c r="S82" s="196" t="s">
        <v>96</v>
      </c>
      <c r="T82" s="190" t="s">
        <v>113</v>
      </c>
      <c r="U82" s="188">
        <v>439</v>
      </c>
      <c r="V82" s="186">
        <v>439</v>
      </c>
    </row>
    <row r="83" spans="2:22" ht="18.75" customHeight="1" x14ac:dyDescent="0.15">
      <c r="B83" s="137" t="s">
        <v>103</v>
      </c>
      <c r="C83" s="36" t="s">
        <v>12</v>
      </c>
      <c r="D83" s="10">
        <f>$I$78</f>
        <v>439</v>
      </c>
      <c r="E83" s="10">
        <f t="shared" ref="E83:O83" si="22">$I$78</f>
        <v>439</v>
      </c>
      <c r="F83" s="10">
        <f t="shared" si="22"/>
        <v>439</v>
      </c>
      <c r="G83" s="10">
        <f t="shared" si="22"/>
        <v>439</v>
      </c>
      <c r="H83" s="10">
        <f t="shared" si="22"/>
        <v>439</v>
      </c>
      <c r="I83" s="10">
        <f t="shared" si="22"/>
        <v>439</v>
      </c>
      <c r="J83" s="10">
        <f t="shared" si="22"/>
        <v>439</v>
      </c>
      <c r="K83" s="10">
        <f t="shared" si="22"/>
        <v>439</v>
      </c>
      <c r="L83" s="10">
        <f t="shared" si="22"/>
        <v>439</v>
      </c>
      <c r="M83" s="10">
        <f t="shared" si="22"/>
        <v>439</v>
      </c>
      <c r="N83" s="10">
        <f t="shared" si="22"/>
        <v>439</v>
      </c>
      <c r="O83" s="10">
        <f t="shared" si="22"/>
        <v>439</v>
      </c>
      <c r="P83" s="72"/>
      <c r="Q83" s="123"/>
      <c r="R83" s="194">
        <f>SUM(D82:I82)</f>
        <v>776360</v>
      </c>
      <c r="S83" s="196" t="s">
        <v>97</v>
      </c>
      <c r="T83" s="190" t="s">
        <v>115</v>
      </c>
      <c r="U83" s="188">
        <v>439</v>
      </c>
      <c r="V83" s="186">
        <v>414</v>
      </c>
    </row>
    <row r="84" spans="2:22" ht="18.75" customHeight="1" x14ac:dyDescent="0.15">
      <c r="B84" s="138" t="s">
        <v>107</v>
      </c>
      <c r="C84" s="108"/>
      <c r="D84" s="10">
        <v>398</v>
      </c>
      <c r="E84" s="10">
        <v>398</v>
      </c>
      <c r="F84" s="10">
        <v>398</v>
      </c>
      <c r="G84" s="10">
        <v>398</v>
      </c>
      <c r="H84" s="10">
        <v>398</v>
      </c>
      <c r="I84" s="10">
        <v>398</v>
      </c>
      <c r="J84" s="10">
        <v>398</v>
      </c>
      <c r="K84" s="10">
        <v>414</v>
      </c>
      <c r="L84" s="10">
        <v>414</v>
      </c>
      <c r="M84" s="10">
        <v>414</v>
      </c>
      <c r="N84" s="10">
        <v>404</v>
      </c>
      <c r="O84" s="10">
        <v>400</v>
      </c>
      <c r="P84" s="72" t="str">
        <f>"平均 "&amp;TEXT(AVERAGE(D84:O84),"#,#.#")&amp;" kW"</f>
        <v>平均 402.7 kW</v>
      </c>
      <c r="Q84" s="123"/>
      <c r="R84" s="193">
        <f>R82*3+R83</f>
        <v>5851490</v>
      </c>
      <c r="S84" s="196" t="s">
        <v>98</v>
      </c>
      <c r="T84" s="190" t="s">
        <v>116</v>
      </c>
      <c r="U84" s="188">
        <v>414</v>
      </c>
      <c r="V84" s="186">
        <v>400</v>
      </c>
    </row>
    <row r="85" spans="2:22" ht="18.75" customHeight="1" x14ac:dyDescent="0.15">
      <c r="B85" s="139" t="s">
        <v>105</v>
      </c>
      <c r="C85" s="76" t="s">
        <v>13</v>
      </c>
      <c r="D85" s="14">
        <v>100</v>
      </c>
      <c r="E85" s="14">
        <v>100</v>
      </c>
      <c r="F85" s="14">
        <v>100</v>
      </c>
      <c r="G85" s="14">
        <v>100</v>
      </c>
      <c r="H85" s="14">
        <v>100</v>
      </c>
      <c r="I85" s="14">
        <v>100</v>
      </c>
      <c r="J85" s="14">
        <v>100</v>
      </c>
      <c r="K85" s="14">
        <v>100</v>
      </c>
      <c r="L85" s="14">
        <v>100</v>
      </c>
      <c r="M85" s="14">
        <v>100</v>
      </c>
      <c r="N85" s="14">
        <v>100</v>
      </c>
      <c r="O85" s="14">
        <v>100</v>
      </c>
      <c r="P85" s="37"/>
      <c r="Q85" s="125"/>
      <c r="R85" s="183"/>
      <c r="S85" s="184"/>
      <c r="T85" s="191" t="s">
        <v>117</v>
      </c>
      <c r="U85" s="189">
        <v>398</v>
      </c>
      <c r="V85" s="187">
        <v>366</v>
      </c>
    </row>
    <row r="86" spans="2:22" ht="18.75" customHeight="1" thickBot="1" x14ac:dyDescent="0.2">
      <c r="B86" s="140" t="s">
        <v>106</v>
      </c>
      <c r="C86" s="111"/>
      <c r="D86" s="106">
        <v>99</v>
      </c>
      <c r="E86" s="106">
        <v>98</v>
      </c>
      <c r="F86" s="106">
        <v>97</v>
      </c>
      <c r="G86" s="106">
        <v>97</v>
      </c>
      <c r="H86" s="106">
        <v>98</v>
      </c>
      <c r="I86" s="106">
        <v>96</v>
      </c>
      <c r="J86" s="106">
        <v>94</v>
      </c>
      <c r="K86" s="106">
        <v>99</v>
      </c>
      <c r="L86" s="106">
        <v>99</v>
      </c>
      <c r="M86" s="106">
        <v>99</v>
      </c>
      <c r="N86" s="106">
        <v>99</v>
      </c>
      <c r="O86" s="106">
        <v>99</v>
      </c>
      <c r="P86" s="37" t="str">
        <f>"平均 "&amp;ROUNDDOWN(AVERAGE(D86:O86),2)&amp;" %"</f>
        <v>平均 97.83 %</v>
      </c>
      <c r="Q86" s="125"/>
      <c r="R86" s="8"/>
      <c r="S86" s="57"/>
      <c r="V86" s="178"/>
    </row>
    <row r="87" spans="2:22" ht="18.75" customHeight="1" x14ac:dyDescent="0.15">
      <c r="B87" s="136" t="s">
        <v>42</v>
      </c>
      <c r="C87" s="35" t="s">
        <v>14</v>
      </c>
      <c r="D87" s="47">
        <v>0</v>
      </c>
      <c r="E87" s="13">
        <v>0</v>
      </c>
      <c r="F87" s="13">
        <v>0</v>
      </c>
      <c r="G87" s="13">
        <v>3290</v>
      </c>
      <c r="H87" s="13">
        <v>14110</v>
      </c>
      <c r="I87" s="13">
        <v>11720</v>
      </c>
      <c r="J87" s="13">
        <v>7770</v>
      </c>
      <c r="K87" s="13">
        <v>0</v>
      </c>
      <c r="L87" s="13">
        <v>0</v>
      </c>
      <c r="M87" s="13">
        <v>0</v>
      </c>
      <c r="N87" s="13">
        <v>0</v>
      </c>
      <c r="O87" s="45">
        <v>0</v>
      </c>
      <c r="P87" s="209" t="s">
        <v>41</v>
      </c>
      <c r="Q87" s="126"/>
    </row>
    <row r="88" spans="2:22" ht="18.75" customHeight="1" x14ac:dyDescent="0.15">
      <c r="B88" s="137" t="s">
        <v>43</v>
      </c>
      <c r="C88" s="36" t="s">
        <v>37</v>
      </c>
      <c r="D88" s="48">
        <v>72070</v>
      </c>
      <c r="E88" s="14">
        <v>44950</v>
      </c>
      <c r="F88" s="14">
        <v>60270</v>
      </c>
      <c r="G88" s="14">
        <v>53450</v>
      </c>
      <c r="H88" s="14">
        <v>52490</v>
      </c>
      <c r="I88" s="14">
        <v>45540</v>
      </c>
      <c r="J88" s="14">
        <v>44780</v>
      </c>
      <c r="K88" s="14">
        <v>70590</v>
      </c>
      <c r="L88" s="14">
        <v>73690</v>
      </c>
      <c r="M88" s="14">
        <v>60010</v>
      </c>
      <c r="N88" s="14">
        <v>85740</v>
      </c>
      <c r="O88" s="49">
        <v>73840</v>
      </c>
      <c r="P88" s="210"/>
      <c r="Q88" s="126"/>
    </row>
    <row r="89" spans="2:22" ht="18.75" customHeight="1" x14ac:dyDescent="0.15">
      <c r="B89" s="139" t="s">
        <v>44</v>
      </c>
      <c r="C89" s="76" t="s">
        <v>38</v>
      </c>
      <c r="D89" s="48">
        <v>89010</v>
      </c>
      <c r="E89" s="14">
        <v>79350</v>
      </c>
      <c r="F89" s="14">
        <v>61580</v>
      </c>
      <c r="G89" s="14">
        <v>59640</v>
      </c>
      <c r="H89" s="14">
        <v>65360</v>
      </c>
      <c r="I89" s="14">
        <v>63530</v>
      </c>
      <c r="J89" s="14">
        <v>57570</v>
      </c>
      <c r="K89" s="14">
        <v>69490</v>
      </c>
      <c r="L89" s="14">
        <v>78910</v>
      </c>
      <c r="M89" s="14">
        <v>115090</v>
      </c>
      <c r="N89" s="14">
        <v>93720</v>
      </c>
      <c r="O89" s="49">
        <v>84150</v>
      </c>
      <c r="P89" s="210"/>
      <c r="Q89" s="126"/>
    </row>
    <row r="90" spans="2:22" ht="18.75" customHeight="1" x14ac:dyDescent="0.15">
      <c r="B90" s="144" t="s">
        <v>79</v>
      </c>
      <c r="C90" s="115"/>
      <c r="D90" s="84">
        <v>366</v>
      </c>
      <c r="E90" s="85">
        <v>335</v>
      </c>
      <c r="F90" s="86">
        <v>322</v>
      </c>
      <c r="G90" s="86">
        <v>319</v>
      </c>
      <c r="H90" s="86">
        <v>324</v>
      </c>
      <c r="I90" s="86">
        <v>309</v>
      </c>
      <c r="J90" s="86">
        <v>312</v>
      </c>
      <c r="K90" s="86">
        <v>331</v>
      </c>
      <c r="L90" s="86">
        <v>371</v>
      </c>
      <c r="M90" s="86">
        <v>398</v>
      </c>
      <c r="N90" s="86">
        <v>388</v>
      </c>
      <c r="O90" s="87">
        <v>393</v>
      </c>
      <c r="P90" s="210"/>
      <c r="Q90" s="126"/>
    </row>
    <row r="91" spans="2:22" ht="18.75" customHeight="1" thickBot="1" x14ac:dyDescent="0.2">
      <c r="B91" s="140" t="s">
        <v>80</v>
      </c>
      <c r="C91" s="111"/>
      <c r="D91" s="82">
        <f>ROUND(D82/D90/30/24*100,1)</f>
        <v>61.1</v>
      </c>
      <c r="E91" s="81">
        <f t="shared" ref="E91:O91" si="23">ROUND(E82/E90/30/24*100,1)</f>
        <v>51.5</v>
      </c>
      <c r="F91" s="79">
        <f t="shared" si="23"/>
        <v>52.6</v>
      </c>
      <c r="G91" s="79">
        <f t="shared" si="23"/>
        <v>50.7</v>
      </c>
      <c r="H91" s="79">
        <f t="shared" si="23"/>
        <v>56.6</v>
      </c>
      <c r="I91" s="79">
        <f t="shared" si="23"/>
        <v>54.3</v>
      </c>
      <c r="J91" s="79">
        <f t="shared" si="23"/>
        <v>49</v>
      </c>
      <c r="K91" s="79">
        <f t="shared" si="23"/>
        <v>58.8</v>
      </c>
      <c r="L91" s="79">
        <f t="shared" si="23"/>
        <v>57.1</v>
      </c>
      <c r="M91" s="79">
        <f t="shared" si="23"/>
        <v>61.1</v>
      </c>
      <c r="N91" s="79">
        <f t="shared" si="23"/>
        <v>64.2</v>
      </c>
      <c r="O91" s="78">
        <f t="shared" si="23"/>
        <v>55.8</v>
      </c>
      <c r="P91" s="107" t="str">
        <f>"平均 "&amp;ROUNDDOWN(AVERAGE(D91:O91),2)&amp;" %"</f>
        <v>平均 56.06 %</v>
      </c>
      <c r="Q91" s="125"/>
    </row>
    <row r="92" spans="2:22" ht="18.75" customHeight="1" thickBot="1" x14ac:dyDescent="0.2">
      <c r="B92" s="221" t="s">
        <v>15</v>
      </c>
      <c r="C92" s="223"/>
      <c r="D92" s="221" t="s">
        <v>16</v>
      </c>
      <c r="E92" s="222"/>
      <c r="F92" s="222"/>
      <c r="G92" s="222"/>
      <c r="H92" s="222"/>
      <c r="I92" s="222"/>
      <c r="J92" s="222"/>
      <c r="K92" s="222"/>
      <c r="L92" s="222"/>
      <c r="M92" s="222"/>
      <c r="N92" s="222"/>
      <c r="O92" s="223"/>
      <c r="P92" s="74" t="s">
        <v>53</v>
      </c>
      <c r="Q92" s="127"/>
    </row>
    <row r="93" spans="2:22" ht="18.75" customHeight="1" x14ac:dyDescent="0.15">
      <c r="B93" s="136" t="s">
        <v>45</v>
      </c>
      <c r="C93" s="145" t="s">
        <v>81</v>
      </c>
      <c r="D93" s="172">
        <f>ROUNDDOWN(D83*$P$93*(1.85-D85/100),2)</f>
        <v>0</v>
      </c>
      <c r="E93" s="157">
        <f t="shared" ref="E93:O93" si="24">ROUNDDOWN(E83*$P$93*(1.85-E85/100),2)</f>
        <v>0</v>
      </c>
      <c r="F93" s="157">
        <f>ROUNDDOWN(F83*$P$93*(1.85-F85/100),2)</f>
        <v>0</v>
      </c>
      <c r="G93" s="157">
        <f t="shared" si="24"/>
        <v>0</v>
      </c>
      <c r="H93" s="157">
        <f t="shared" si="24"/>
        <v>0</v>
      </c>
      <c r="I93" s="157">
        <f t="shared" si="24"/>
        <v>0</v>
      </c>
      <c r="J93" s="157">
        <f t="shared" si="24"/>
        <v>0</v>
      </c>
      <c r="K93" s="157">
        <f t="shared" si="24"/>
        <v>0</v>
      </c>
      <c r="L93" s="157">
        <f t="shared" si="24"/>
        <v>0</v>
      </c>
      <c r="M93" s="157">
        <f t="shared" si="24"/>
        <v>0</v>
      </c>
      <c r="N93" s="157">
        <f t="shared" si="24"/>
        <v>0</v>
      </c>
      <c r="O93" s="173">
        <f t="shared" si="24"/>
        <v>0</v>
      </c>
      <c r="P93" s="179"/>
      <c r="Q93" s="131"/>
    </row>
    <row r="94" spans="2:22" ht="18.75" customHeight="1" x14ac:dyDescent="0.15">
      <c r="B94" s="139" t="s">
        <v>46</v>
      </c>
      <c r="C94" s="42" t="s">
        <v>39</v>
      </c>
      <c r="D94" s="158">
        <f>D87*$P$94</f>
        <v>0</v>
      </c>
      <c r="E94" s="160">
        <f t="shared" ref="E94:O94" si="25">E87*$P$94</f>
        <v>0</v>
      </c>
      <c r="F94" s="160">
        <f t="shared" si="25"/>
        <v>0</v>
      </c>
      <c r="G94" s="160">
        <f t="shared" si="25"/>
        <v>0</v>
      </c>
      <c r="H94" s="160">
        <f t="shared" si="25"/>
        <v>0</v>
      </c>
      <c r="I94" s="160">
        <f t="shared" si="25"/>
        <v>0</v>
      </c>
      <c r="J94" s="160">
        <f t="shared" si="25"/>
        <v>0</v>
      </c>
      <c r="K94" s="160">
        <f t="shared" si="25"/>
        <v>0</v>
      </c>
      <c r="L94" s="160">
        <f t="shared" si="25"/>
        <v>0</v>
      </c>
      <c r="M94" s="160">
        <f t="shared" si="25"/>
        <v>0</v>
      </c>
      <c r="N94" s="160">
        <f t="shared" si="25"/>
        <v>0</v>
      </c>
      <c r="O94" s="161">
        <f t="shared" si="25"/>
        <v>0</v>
      </c>
      <c r="P94" s="180"/>
      <c r="Q94" s="132"/>
    </row>
    <row r="95" spans="2:22" ht="18.75" customHeight="1" x14ac:dyDescent="0.15">
      <c r="B95" s="139" t="s">
        <v>56</v>
      </c>
      <c r="C95" s="42" t="s">
        <v>40</v>
      </c>
      <c r="D95" s="162"/>
      <c r="E95" s="164"/>
      <c r="F95" s="164"/>
      <c r="G95" s="160">
        <f t="shared" ref="G95:I95" si="26">G88*$P$95</f>
        <v>0</v>
      </c>
      <c r="H95" s="160">
        <f t="shared" si="26"/>
        <v>0</v>
      </c>
      <c r="I95" s="160">
        <f t="shared" si="26"/>
        <v>0</v>
      </c>
      <c r="J95" s="164"/>
      <c r="K95" s="164"/>
      <c r="L95" s="164"/>
      <c r="M95" s="164"/>
      <c r="N95" s="164"/>
      <c r="O95" s="165"/>
      <c r="P95" s="180"/>
      <c r="Q95" s="132"/>
    </row>
    <row r="96" spans="2:22" ht="18.75" customHeight="1" x14ac:dyDescent="0.15">
      <c r="B96" s="139" t="s">
        <v>57</v>
      </c>
      <c r="C96" s="42" t="s">
        <v>58</v>
      </c>
      <c r="D96" s="158">
        <f>D88*$P$96</f>
        <v>0</v>
      </c>
      <c r="E96" s="159">
        <f t="shared" ref="E96:O96" si="27">E88*$P$96</f>
        <v>0</v>
      </c>
      <c r="F96" s="160">
        <f t="shared" si="27"/>
        <v>0</v>
      </c>
      <c r="G96" s="164"/>
      <c r="H96" s="164"/>
      <c r="I96" s="164"/>
      <c r="J96" s="160">
        <f t="shared" si="27"/>
        <v>0</v>
      </c>
      <c r="K96" s="160">
        <f t="shared" si="27"/>
        <v>0</v>
      </c>
      <c r="L96" s="160">
        <f t="shared" si="27"/>
        <v>0</v>
      </c>
      <c r="M96" s="160">
        <f t="shared" si="27"/>
        <v>0</v>
      </c>
      <c r="N96" s="160">
        <f t="shared" si="27"/>
        <v>0</v>
      </c>
      <c r="O96" s="161">
        <f t="shared" si="27"/>
        <v>0</v>
      </c>
      <c r="P96" s="180"/>
      <c r="Q96" s="132"/>
    </row>
    <row r="97" spans="2:22" ht="18.75" customHeight="1" thickBot="1" x14ac:dyDescent="0.2">
      <c r="B97" s="142" t="s">
        <v>47</v>
      </c>
      <c r="C97" s="54" t="s">
        <v>59</v>
      </c>
      <c r="D97" s="174">
        <f>D89*$P$97</f>
        <v>0</v>
      </c>
      <c r="E97" s="167">
        <f t="shared" ref="E97:O97" si="28">E89*$P$97</f>
        <v>0</v>
      </c>
      <c r="F97" s="167">
        <f t="shared" si="28"/>
        <v>0</v>
      </c>
      <c r="G97" s="167">
        <f t="shared" si="28"/>
        <v>0</v>
      </c>
      <c r="H97" s="167">
        <f t="shared" si="28"/>
        <v>0</v>
      </c>
      <c r="I97" s="167">
        <f t="shared" si="28"/>
        <v>0</v>
      </c>
      <c r="J97" s="167">
        <f t="shared" si="28"/>
        <v>0</v>
      </c>
      <c r="K97" s="167">
        <f t="shared" si="28"/>
        <v>0</v>
      </c>
      <c r="L97" s="167">
        <f t="shared" si="28"/>
        <v>0</v>
      </c>
      <c r="M97" s="167">
        <f t="shared" si="28"/>
        <v>0</v>
      </c>
      <c r="N97" s="167">
        <f t="shared" si="28"/>
        <v>0</v>
      </c>
      <c r="O97" s="175">
        <f t="shared" si="28"/>
        <v>0</v>
      </c>
      <c r="P97" s="181"/>
      <c r="Q97" s="132"/>
      <c r="T97" s="19"/>
      <c r="U97" s="19"/>
      <c r="V97" s="205" t="str">
        <f>V79</f>
        <v>茂庭浄水場</v>
      </c>
    </row>
    <row r="98" spans="2:22" ht="18.75" customHeight="1" thickBot="1" x14ac:dyDescent="0.2">
      <c r="B98" s="143" t="s">
        <v>48</v>
      </c>
      <c r="C98" s="52" t="s">
        <v>60</v>
      </c>
      <c r="D98" s="20">
        <f t="shared" ref="D98:O98" si="29">INT(SUM(D93:D97))</f>
        <v>0</v>
      </c>
      <c r="E98" s="20">
        <f t="shared" si="29"/>
        <v>0</v>
      </c>
      <c r="F98" s="21">
        <f t="shared" si="29"/>
        <v>0</v>
      </c>
      <c r="G98" s="21">
        <f t="shared" si="29"/>
        <v>0</v>
      </c>
      <c r="H98" s="21">
        <f t="shared" si="29"/>
        <v>0</v>
      </c>
      <c r="I98" s="21">
        <f t="shared" si="29"/>
        <v>0</v>
      </c>
      <c r="J98" s="21">
        <f t="shared" si="29"/>
        <v>0</v>
      </c>
      <c r="K98" s="21">
        <f t="shared" si="29"/>
        <v>0</v>
      </c>
      <c r="L98" s="21">
        <f t="shared" si="29"/>
        <v>0</v>
      </c>
      <c r="M98" s="21">
        <f t="shared" si="29"/>
        <v>0</v>
      </c>
      <c r="N98" s="21">
        <f t="shared" si="29"/>
        <v>0</v>
      </c>
      <c r="O98" s="21">
        <f t="shared" si="29"/>
        <v>0</v>
      </c>
      <c r="P98" s="149">
        <f>SUM(D98:O98)</f>
        <v>0</v>
      </c>
      <c r="Q98" s="130"/>
      <c r="R98" s="206" t="s">
        <v>122</v>
      </c>
      <c r="S98" s="207"/>
      <c r="T98" s="207"/>
      <c r="U98" s="207"/>
      <c r="V98" s="208"/>
    </row>
    <row r="99" spans="2:22" s="25" customFormat="1" ht="21" customHeight="1" x14ac:dyDescent="0.15">
      <c r="B99" s="29"/>
      <c r="C99" s="147" t="s">
        <v>54</v>
      </c>
      <c r="D99" s="29"/>
      <c r="E99" s="29"/>
      <c r="F99" s="29"/>
      <c r="G99" s="29"/>
      <c r="H99" s="29"/>
      <c r="I99" s="29"/>
      <c r="J99" s="29"/>
      <c r="K99" s="29"/>
      <c r="L99" s="29"/>
      <c r="M99" s="29"/>
      <c r="N99" s="29"/>
      <c r="O99" s="53" t="s">
        <v>83</v>
      </c>
      <c r="P99" s="150">
        <f>SUM(D98:I98)</f>
        <v>0</v>
      </c>
      <c r="Q99" s="92"/>
      <c r="R99" s="200">
        <f>P98*3+P99</f>
        <v>0</v>
      </c>
      <c r="S99" s="201" t="s">
        <v>126</v>
      </c>
      <c r="T99" s="204" t="s">
        <v>127</v>
      </c>
      <c r="U99" s="202"/>
      <c r="V99" s="203"/>
    </row>
    <row r="100" spans="2:22" ht="18" customHeight="1" x14ac:dyDescent="0.15">
      <c r="B100" s="56" t="s">
        <v>102</v>
      </c>
      <c r="D100" s="57"/>
      <c r="E100" s="57"/>
      <c r="H100" s="211">
        <v>43922</v>
      </c>
      <c r="I100" s="211"/>
      <c r="J100" s="58" t="s">
        <v>0</v>
      </c>
      <c r="K100" s="212">
        <v>45199</v>
      </c>
      <c r="L100" s="212"/>
      <c r="M100" s="59" t="s">
        <v>101</v>
      </c>
      <c r="N100" s="59"/>
      <c r="P100" s="116" t="s">
        <v>111</v>
      </c>
      <c r="Q100" s="121"/>
    </row>
    <row r="101" spans="2:22" s="25" customFormat="1" ht="12" customHeight="1" x14ac:dyDescent="0.15">
      <c r="B101" s="213" t="s">
        <v>129</v>
      </c>
      <c r="C101" s="213"/>
      <c r="D101" s="213"/>
      <c r="E101" s="213"/>
      <c r="F101" s="213"/>
      <c r="G101" s="213"/>
      <c r="H101" s="213"/>
      <c r="I101" s="213"/>
      <c r="J101" s="213"/>
      <c r="K101" s="213"/>
      <c r="L101" s="213"/>
      <c r="M101" s="213"/>
      <c r="N101" s="213"/>
      <c r="O101" s="213"/>
      <c r="P101" s="213"/>
      <c r="Q101" s="182"/>
      <c r="R101" s="24"/>
    </row>
    <row r="102" spans="2:22" s="25" customFormat="1" ht="12" customHeight="1" x14ac:dyDescent="0.15">
      <c r="B102" s="213"/>
      <c r="C102" s="213"/>
      <c r="D102" s="213"/>
      <c r="E102" s="213"/>
      <c r="F102" s="213"/>
      <c r="G102" s="213"/>
      <c r="H102" s="213"/>
      <c r="I102" s="213"/>
      <c r="J102" s="213"/>
      <c r="K102" s="213"/>
      <c r="L102" s="213"/>
      <c r="M102" s="213"/>
      <c r="N102" s="213"/>
      <c r="O102" s="213"/>
      <c r="P102" s="213"/>
      <c r="Q102" s="182"/>
      <c r="R102" s="24"/>
    </row>
    <row r="103" spans="2:22" s="25" customFormat="1" ht="8.25" customHeight="1" thickBot="1" x14ac:dyDescent="0.2">
      <c r="B103" s="29"/>
      <c r="C103" s="147"/>
      <c r="D103" s="29"/>
      <c r="E103" s="29"/>
      <c r="F103" s="29"/>
      <c r="G103" s="29"/>
      <c r="H103" s="29"/>
      <c r="I103" s="29"/>
      <c r="J103" s="29"/>
      <c r="K103" s="29"/>
      <c r="L103" s="29"/>
      <c r="M103" s="29"/>
      <c r="N103" s="29"/>
      <c r="O103" s="53"/>
      <c r="P103" s="92"/>
      <c r="Q103" s="92"/>
      <c r="R103" s="24"/>
    </row>
    <row r="104" spans="2:22" s="25" customFormat="1" ht="21" customHeight="1" x14ac:dyDescent="0.15">
      <c r="B104" s="248" t="s">
        <v>75</v>
      </c>
      <c r="C104" s="77" t="s">
        <v>6</v>
      </c>
      <c r="D104" s="62"/>
      <c r="E104" s="62"/>
      <c r="F104" s="62"/>
      <c r="G104" s="68"/>
      <c r="H104" s="69" t="s">
        <v>63</v>
      </c>
      <c r="I104" s="225">
        <v>430</v>
      </c>
      <c r="J104" s="225"/>
      <c r="K104" s="226" t="s">
        <v>65</v>
      </c>
      <c r="L104" s="226"/>
      <c r="M104" s="70" t="s">
        <v>66</v>
      </c>
      <c r="N104" s="62"/>
      <c r="O104" s="62"/>
      <c r="P104" s="63"/>
      <c r="Q104" s="119"/>
      <c r="R104" s="24"/>
    </row>
    <row r="105" spans="2:22" s="25" customFormat="1" ht="23.25" customHeight="1" thickBot="1" x14ac:dyDescent="0.2">
      <c r="B105" s="249" t="s">
        <v>3</v>
      </c>
      <c r="C105" s="89"/>
      <c r="D105" s="83"/>
      <c r="E105" s="64"/>
      <c r="F105" s="64"/>
      <c r="G105" s="71"/>
      <c r="H105" s="65" t="s">
        <v>62</v>
      </c>
      <c r="I105" s="227" t="s">
        <v>68</v>
      </c>
      <c r="J105" s="227"/>
      <c r="K105" s="224" t="s">
        <v>64</v>
      </c>
      <c r="L105" s="224"/>
      <c r="M105" s="66" t="s">
        <v>71</v>
      </c>
      <c r="N105" s="64"/>
      <c r="O105" s="64"/>
      <c r="P105" s="67"/>
      <c r="Q105" s="61"/>
      <c r="R105" s="24"/>
      <c r="V105" s="197" t="str">
        <f>B104</f>
        <v>福岡取水場</v>
      </c>
    </row>
    <row r="106" spans="2:22" ht="18.75" customHeight="1" x14ac:dyDescent="0.15">
      <c r="B106" s="214" t="s">
        <v>8</v>
      </c>
      <c r="C106" s="214" t="s">
        <v>9</v>
      </c>
      <c r="D106" s="216" t="s">
        <v>22</v>
      </c>
      <c r="E106" s="217"/>
      <c r="F106" s="217"/>
      <c r="G106" s="217"/>
      <c r="H106" s="217"/>
      <c r="I106" s="217"/>
      <c r="J106" s="217"/>
      <c r="K106" s="217"/>
      <c r="L106" s="218"/>
      <c r="M106" s="219" t="s">
        <v>32</v>
      </c>
      <c r="N106" s="217"/>
      <c r="O106" s="220"/>
      <c r="P106" s="214" t="s">
        <v>36</v>
      </c>
      <c r="Q106" s="122"/>
      <c r="R106" s="206" t="s">
        <v>122</v>
      </c>
      <c r="S106" s="207"/>
      <c r="T106" s="207"/>
      <c r="U106" s="207"/>
      <c r="V106" s="208"/>
    </row>
    <row r="107" spans="2:22" ht="18.75" customHeight="1" thickBot="1" x14ac:dyDescent="0.2">
      <c r="B107" s="228"/>
      <c r="C107" s="228"/>
      <c r="D107" s="39" t="s">
        <v>23</v>
      </c>
      <c r="E107" s="39" t="s">
        <v>24</v>
      </c>
      <c r="F107" s="39" t="s">
        <v>25</v>
      </c>
      <c r="G107" s="38" t="s">
        <v>26</v>
      </c>
      <c r="H107" s="38" t="s">
        <v>27</v>
      </c>
      <c r="I107" s="38" t="s">
        <v>28</v>
      </c>
      <c r="J107" s="39" t="s">
        <v>29</v>
      </c>
      <c r="K107" s="39" t="s">
        <v>30</v>
      </c>
      <c r="L107" s="39" t="s">
        <v>31</v>
      </c>
      <c r="M107" s="41" t="s">
        <v>33</v>
      </c>
      <c r="N107" s="41" t="s">
        <v>34</v>
      </c>
      <c r="O107" s="41" t="s">
        <v>35</v>
      </c>
      <c r="P107" s="215"/>
      <c r="Q107" s="34"/>
      <c r="R107" s="192" t="s">
        <v>123</v>
      </c>
      <c r="S107" s="195" t="s">
        <v>124</v>
      </c>
      <c r="T107" s="199" t="s">
        <v>125</v>
      </c>
      <c r="U107" s="198" t="s">
        <v>118</v>
      </c>
      <c r="V107" s="185" t="s">
        <v>114</v>
      </c>
    </row>
    <row r="108" spans="2:22" ht="18.75" customHeight="1" x14ac:dyDescent="0.15">
      <c r="B108" s="136" t="s">
        <v>49</v>
      </c>
      <c r="C108" s="35" t="s">
        <v>11</v>
      </c>
      <c r="D108" s="13">
        <v>235874</v>
      </c>
      <c r="E108" s="13">
        <v>223558</v>
      </c>
      <c r="F108" s="13">
        <v>227116</v>
      </c>
      <c r="G108" s="13">
        <v>209712</v>
      </c>
      <c r="H108" s="13">
        <v>213969</v>
      </c>
      <c r="I108" s="13">
        <v>196392</v>
      </c>
      <c r="J108" s="13">
        <v>215306</v>
      </c>
      <c r="K108" s="13">
        <v>242876</v>
      </c>
      <c r="L108" s="13">
        <v>239318</v>
      </c>
      <c r="M108" s="13">
        <v>237850</v>
      </c>
      <c r="N108" s="13">
        <v>224664</v>
      </c>
      <c r="O108" s="13">
        <v>211629</v>
      </c>
      <c r="P108" s="40" t="str">
        <f>"計 "&amp;TEXT(SUM(D108:O108),"#,#")&amp;" kWh"</f>
        <v>計 2,678,264 kWh</v>
      </c>
      <c r="Q108" s="123"/>
      <c r="R108" s="193">
        <f>SUM(D108:O108)</f>
        <v>2678264</v>
      </c>
      <c r="S108" s="196" t="s">
        <v>96</v>
      </c>
      <c r="T108" s="190" t="s">
        <v>113</v>
      </c>
      <c r="U108" s="188">
        <v>430</v>
      </c>
      <c r="V108" s="186">
        <v>430</v>
      </c>
    </row>
    <row r="109" spans="2:22" ht="18.75" customHeight="1" x14ac:dyDescent="0.15">
      <c r="B109" s="137" t="s">
        <v>103</v>
      </c>
      <c r="C109" s="36" t="s">
        <v>12</v>
      </c>
      <c r="D109" s="10">
        <f t="shared" ref="D109:O109" si="30">$I$104</f>
        <v>430</v>
      </c>
      <c r="E109" s="10">
        <f t="shared" si="30"/>
        <v>430</v>
      </c>
      <c r="F109" s="10">
        <f t="shared" si="30"/>
        <v>430</v>
      </c>
      <c r="G109" s="10">
        <f t="shared" si="30"/>
        <v>430</v>
      </c>
      <c r="H109" s="10">
        <f t="shared" si="30"/>
        <v>430</v>
      </c>
      <c r="I109" s="10">
        <f t="shared" si="30"/>
        <v>430</v>
      </c>
      <c r="J109" s="10">
        <f t="shared" si="30"/>
        <v>430</v>
      </c>
      <c r="K109" s="10">
        <f t="shared" si="30"/>
        <v>430</v>
      </c>
      <c r="L109" s="10">
        <f t="shared" si="30"/>
        <v>430</v>
      </c>
      <c r="M109" s="10">
        <f t="shared" si="30"/>
        <v>430</v>
      </c>
      <c r="N109" s="10">
        <f t="shared" si="30"/>
        <v>430</v>
      </c>
      <c r="O109" s="10">
        <f t="shared" si="30"/>
        <v>430</v>
      </c>
      <c r="P109" s="72"/>
      <c r="Q109" s="123"/>
      <c r="R109" s="194">
        <f>SUM(D108:I108)</f>
        <v>1306621</v>
      </c>
      <c r="S109" s="196" t="s">
        <v>97</v>
      </c>
      <c r="T109" s="190" t="s">
        <v>115</v>
      </c>
      <c r="U109" s="188">
        <v>430</v>
      </c>
      <c r="V109" s="186">
        <v>404</v>
      </c>
    </row>
    <row r="110" spans="2:22" ht="18.75" customHeight="1" x14ac:dyDescent="0.15">
      <c r="B110" s="138" t="s">
        <v>107</v>
      </c>
      <c r="C110" s="108"/>
      <c r="D110" s="10">
        <v>401</v>
      </c>
      <c r="E110" s="10">
        <v>401</v>
      </c>
      <c r="F110" s="10">
        <v>401</v>
      </c>
      <c r="G110" s="10">
        <v>401</v>
      </c>
      <c r="H110" s="10">
        <v>401</v>
      </c>
      <c r="I110" s="10">
        <v>401</v>
      </c>
      <c r="J110" s="10">
        <v>401</v>
      </c>
      <c r="K110" s="10">
        <v>404</v>
      </c>
      <c r="L110" s="10">
        <v>404</v>
      </c>
      <c r="M110" s="10">
        <v>398</v>
      </c>
      <c r="N110" s="10">
        <v>398</v>
      </c>
      <c r="O110" s="10">
        <v>398</v>
      </c>
      <c r="P110" s="72" t="str">
        <f>"平均 "&amp;TEXT(AVERAGE(D110:O110),"#,#.#")&amp;" kW"</f>
        <v>平均 400.8 kW</v>
      </c>
      <c r="Q110" s="123"/>
      <c r="R110" s="193">
        <f>R108*3+R109</f>
        <v>9341413</v>
      </c>
      <c r="S110" s="196" t="s">
        <v>98</v>
      </c>
      <c r="T110" s="190" t="s">
        <v>116</v>
      </c>
      <c r="U110" s="188">
        <v>404</v>
      </c>
      <c r="V110" s="186">
        <v>398</v>
      </c>
    </row>
    <row r="111" spans="2:22" ht="18.75" customHeight="1" x14ac:dyDescent="0.15">
      <c r="B111" s="139" t="s">
        <v>108</v>
      </c>
      <c r="C111" s="76" t="s">
        <v>13</v>
      </c>
      <c r="D111" s="14">
        <v>100</v>
      </c>
      <c r="E111" s="14">
        <v>100</v>
      </c>
      <c r="F111" s="14">
        <v>100</v>
      </c>
      <c r="G111" s="14">
        <v>100</v>
      </c>
      <c r="H111" s="14">
        <v>100</v>
      </c>
      <c r="I111" s="14">
        <v>100</v>
      </c>
      <c r="J111" s="14">
        <v>100</v>
      </c>
      <c r="K111" s="14">
        <v>100</v>
      </c>
      <c r="L111" s="14">
        <v>100</v>
      </c>
      <c r="M111" s="14">
        <v>100</v>
      </c>
      <c r="N111" s="14">
        <v>100</v>
      </c>
      <c r="O111" s="14">
        <v>100</v>
      </c>
      <c r="P111" s="105"/>
      <c r="Q111" s="125"/>
      <c r="R111" s="183"/>
      <c r="S111" s="184"/>
      <c r="T111" s="191" t="s">
        <v>117</v>
      </c>
      <c r="U111" s="189">
        <v>401</v>
      </c>
      <c r="V111" s="187">
        <v>401</v>
      </c>
    </row>
    <row r="112" spans="2:22" ht="18.75" customHeight="1" thickBot="1" x14ac:dyDescent="0.2">
      <c r="B112" s="140" t="s">
        <v>106</v>
      </c>
      <c r="C112" s="111"/>
      <c r="D112" s="106">
        <v>99</v>
      </c>
      <c r="E112" s="106">
        <v>99</v>
      </c>
      <c r="F112" s="106">
        <v>98</v>
      </c>
      <c r="G112" s="106">
        <v>98</v>
      </c>
      <c r="H112" s="106">
        <v>98</v>
      </c>
      <c r="I112" s="106">
        <v>98</v>
      </c>
      <c r="J112" s="106">
        <v>98</v>
      </c>
      <c r="K112" s="106">
        <v>98</v>
      </c>
      <c r="L112" s="106">
        <v>99</v>
      </c>
      <c r="M112" s="106">
        <v>99</v>
      </c>
      <c r="N112" s="106">
        <v>99</v>
      </c>
      <c r="O112" s="106">
        <v>99</v>
      </c>
      <c r="P112" s="99" t="str">
        <f>"平均 "&amp;ROUNDDOWN(AVERAGE(D112:O112),2)&amp;" %"</f>
        <v>平均 98.5 %</v>
      </c>
      <c r="Q112" s="125"/>
      <c r="R112" s="8"/>
      <c r="S112" s="57"/>
    </row>
    <row r="113" spans="2:22" ht="18.75" customHeight="1" x14ac:dyDescent="0.15">
      <c r="B113" s="136" t="s">
        <v>42</v>
      </c>
      <c r="C113" s="35" t="s">
        <v>14</v>
      </c>
      <c r="D113" s="47">
        <v>0</v>
      </c>
      <c r="E113" s="13">
        <v>0</v>
      </c>
      <c r="F113" s="13">
        <v>0</v>
      </c>
      <c r="G113" s="13">
        <v>0</v>
      </c>
      <c r="H113" s="13">
        <v>22574</v>
      </c>
      <c r="I113" s="13">
        <v>20421</v>
      </c>
      <c r="J113" s="13">
        <v>20742</v>
      </c>
      <c r="K113" s="13">
        <v>0</v>
      </c>
      <c r="L113" s="13">
        <v>0</v>
      </c>
      <c r="M113" s="13">
        <v>0</v>
      </c>
      <c r="N113" s="13">
        <v>0</v>
      </c>
      <c r="O113" s="45">
        <v>0</v>
      </c>
      <c r="P113" s="209" t="s">
        <v>41</v>
      </c>
      <c r="Q113" s="126"/>
    </row>
    <row r="114" spans="2:22" ht="18.75" customHeight="1" x14ac:dyDescent="0.15">
      <c r="B114" s="137" t="s">
        <v>43</v>
      </c>
      <c r="C114" s="36" t="s">
        <v>37</v>
      </c>
      <c r="D114" s="48">
        <v>108907</v>
      </c>
      <c r="E114" s="14">
        <v>103622</v>
      </c>
      <c r="F114" s="14">
        <v>92334</v>
      </c>
      <c r="G114" s="14">
        <v>102318</v>
      </c>
      <c r="H114" s="14">
        <v>83615</v>
      </c>
      <c r="I114" s="14">
        <v>76791</v>
      </c>
      <c r="J114" s="14">
        <v>76530</v>
      </c>
      <c r="K114" s="14">
        <v>118216</v>
      </c>
      <c r="L114" s="14">
        <v>109574</v>
      </c>
      <c r="M114" s="14">
        <v>102344</v>
      </c>
      <c r="N114" s="14">
        <v>92907</v>
      </c>
      <c r="O114" s="49">
        <v>101508</v>
      </c>
      <c r="P114" s="210"/>
      <c r="Q114" s="126"/>
    </row>
    <row r="115" spans="2:22" ht="18.75" customHeight="1" x14ac:dyDescent="0.15">
      <c r="B115" s="139" t="s">
        <v>44</v>
      </c>
      <c r="C115" s="76" t="s">
        <v>38</v>
      </c>
      <c r="D115" s="48">
        <v>126967</v>
      </c>
      <c r="E115" s="14">
        <v>119936</v>
      </c>
      <c r="F115" s="14">
        <v>134782</v>
      </c>
      <c r="G115" s="14">
        <v>107394</v>
      </c>
      <c r="H115" s="14">
        <v>107780</v>
      </c>
      <c r="I115" s="14">
        <v>99180</v>
      </c>
      <c r="J115" s="14">
        <v>118034</v>
      </c>
      <c r="K115" s="14">
        <v>124660</v>
      </c>
      <c r="L115" s="14">
        <v>129744</v>
      </c>
      <c r="M115" s="14">
        <v>135506</v>
      </c>
      <c r="N115" s="14">
        <v>131757</v>
      </c>
      <c r="O115" s="49">
        <v>110121</v>
      </c>
      <c r="P115" s="210"/>
      <c r="Q115" s="126"/>
    </row>
    <row r="116" spans="2:22" ht="18.75" customHeight="1" x14ac:dyDescent="0.15">
      <c r="B116" s="144" t="s">
        <v>79</v>
      </c>
      <c r="C116" s="115"/>
      <c r="D116" s="84">
        <v>401</v>
      </c>
      <c r="E116" s="85">
        <v>334</v>
      </c>
      <c r="F116" s="86">
        <v>333</v>
      </c>
      <c r="G116" s="86">
        <v>334</v>
      </c>
      <c r="H116" s="86">
        <v>338</v>
      </c>
      <c r="I116" s="86">
        <v>338</v>
      </c>
      <c r="J116" s="86">
        <v>337</v>
      </c>
      <c r="K116" s="86">
        <v>391</v>
      </c>
      <c r="L116" s="86">
        <v>398</v>
      </c>
      <c r="M116" s="86">
        <v>384</v>
      </c>
      <c r="N116" s="86">
        <v>371</v>
      </c>
      <c r="O116" s="87">
        <v>394</v>
      </c>
      <c r="P116" s="210"/>
      <c r="Q116" s="126"/>
    </row>
    <row r="117" spans="2:22" ht="18.75" customHeight="1" thickBot="1" x14ac:dyDescent="0.2">
      <c r="B117" s="140" t="s">
        <v>80</v>
      </c>
      <c r="C117" s="111"/>
      <c r="D117" s="82">
        <f>ROUND(D108/D116/30/24*100,1)</f>
        <v>81.7</v>
      </c>
      <c r="E117" s="81">
        <f t="shared" ref="E117:O117" si="31">ROUND(E108/E116/30/24*100,1)</f>
        <v>93</v>
      </c>
      <c r="F117" s="79">
        <f t="shared" si="31"/>
        <v>94.7</v>
      </c>
      <c r="G117" s="79">
        <f t="shared" si="31"/>
        <v>87.2</v>
      </c>
      <c r="H117" s="79">
        <f t="shared" si="31"/>
        <v>87.9</v>
      </c>
      <c r="I117" s="79">
        <f t="shared" si="31"/>
        <v>80.7</v>
      </c>
      <c r="J117" s="79">
        <f t="shared" si="31"/>
        <v>88.7</v>
      </c>
      <c r="K117" s="79">
        <f t="shared" si="31"/>
        <v>86.3</v>
      </c>
      <c r="L117" s="79">
        <f t="shared" si="31"/>
        <v>83.5</v>
      </c>
      <c r="M117" s="79">
        <f t="shared" si="31"/>
        <v>86</v>
      </c>
      <c r="N117" s="79">
        <f t="shared" si="31"/>
        <v>84.1</v>
      </c>
      <c r="O117" s="78">
        <f t="shared" si="31"/>
        <v>74.599999999999994</v>
      </c>
      <c r="P117" s="99" t="str">
        <f>"平均 "&amp;ROUNDDOWN(AVERAGE(D117:O117),2)&amp;" %"</f>
        <v>平均 85.7 %</v>
      </c>
      <c r="Q117" s="125"/>
    </row>
    <row r="118" spans="2:22" ht="18.75" customHeight="1" thickBot="1" x14ac:dyDescent="0.2">
      <c r="B118" s="221" t="s">
        <v>15</v>
      </c>
      <c r="C118" s="223"/>
      <c r="D118" s="221" t="s">
        <v>16</v>
      </c>
      <c r="E118" s="222"/>
      <c r="F118" s="222"/>
      <c r="G118" s="222"/>
      <c r="H118" s="222"/>
      <c r="I118" s="222"/>
      <c r="J118" s="222"/>
      <c r="K118" s="222"/>
      <c r="L118" s="222"/>
      <c r="M118" s="222"/>
      <c r="N118" s="222"/>
      <c r="O118" s="223"/>
      <c r="P118" s="74" t="s">
        <v>53</v>
      </c>
      <c r="Q118" s="127"/>
    </row>
    <row r="119" spans="2:22" ht="18.75" customHeight="1" x14ac:dyDescent="0.15">
      <c r="B119" s="136" t="s">
        <v>45</v>
      </c>
      <c r="C119" s="145" t="s">
        <v>82</v>
      </c>
      <c r="D119" s="172">
        <f>ROUNDDOWN(D109*$P$119*(1.85-D111/100),2)</f>
        <v>0</v>
      </c>
      <c r="E119" s="157">
        <f t="shared" ref="E119:O119" si="32">ROUNDDOWN(E109*$P$119*(1.85-E111/100),2)</f>
        <v>0</v>
      </c>
      <c r="F119" s="157">
        <f t="shared" si="32"/>
        <v>0</v>
      </c>
      <c r="G119" s="157">
        <f t="shared" si="32"/>
        <v>0</v>
      </c>
      <c r="H119" s="157">
        <f t="shared" si="32"/>
        <v>0</v>
      </c>
      <c r="I119" s="157">
        <f t="shared" si="32"/>
        <v>0</v>
      </c>
      <c r="J119" s="157">
        <f t="shared" si="32"/>
        <v>0</v>
      </c>
      <c r="K119" s="157">
        <f t="shared" si="32"/>
        <v>0</v>
      </c>
      <c r="L119" s="157">
        <f t="shared" si="32"/>
        <v>0</v>
      </c>
      <c r="M119" s="157">
        <f t="shared" si="32"/>
        <v>0</v>
      </c>
      <c r="N119" s="157">
        <f t="shared" si="32"/>
        <v>0</v>
      </c>
      <c r="O119" s="173">
        <f t="shared" si="32"/>
        <v>0</v>
      </c>
      <c r="P119" s="179"/>
      <c r="Q119" s="131"/>
    </row>
    <row r="120" spans="2:22" ht="18.75" customHeight="1" x14ac:dyDescent="0.15">
      <c r="B120" s="139" t="s">
        <v>46</v>
      </c>
      <c r="C120" s="42" t="s">
        <v>39</v>
      </c>
      <c r="D120" s="158">
        <f>D113*$P$120</f>
        <v>0</v>
      </c>
      <c r="E120" s="160">
        <f t="shared" ref="E120:O120" si="33">E113*$P$120</f>
        <v>0</v>
      </c>
      <c r="F120" s="160">
        <f t="shared" si="33"/>
        <v>0</v>
      </c>
      <c r="G120" s="160">
        <f t="shared" si="33"/>
        <v>0</v>
      </c>
      <c r="H120" s="160">
        <f t="shared" si="33"/>
        <v>0</v>
      </c>
      <c r="I120" s="160">
        <f t="shared" si="33"/>
        <v>0</v>
      </c>
      <c r="J120" s="160">
        <f t="shared" si="33"/>
        <v>0</v>
      </c>
      <c r="K120" s="160">
        <f t="shared" si="33"/>
        <v>0</v>
      </c>
      <c r="L120" s="160">
        <f t="shared" si="33"/>
        <v>0</v>
      </c>
      <c r="M120" s="160">
        <f t="shared" si="33"/>
        <v>0</v>
      </c>
      <c r="N120" s="160">
        <f t="shared" si="33"/>
        <v>0</v>
      </c>
      <c r="O120" s="161">
        <f t="shared" si="33"/>
        <v>0</v>
      </c>
      <c r="P120" s="180"/>
      <c r="Q120" s="132"/>
    </row>
    <row r="121" spans="2:22" ht="18.75" customHeight="1" x14ac:dyDescent="0.15">
      <c r="B121" s="139" t="s">
        <v>56</v>
      </c>
      <c r="C121" s="42" t="s">
        <v>40</v>
      </c>
      <c r="D121" s="162"/>
      <c r="E121" s="164"/>
      <c r="F121" s="164"/>
      <c r="G121" s="160">
        <f t="shared" ref="G121:I121" si="34">G114*$P$121</f>
        <v>0</v>
      </c>
      <c r="H121" s="160">
        <f t="shared" si="34"/>
        <v>0</v>
      </c>
      <c r="I121" s="160">
        <f t="shared" si="34"/>
        <v>0</v>
      </c>
      <c r="J121" s="164"/>
      <c r="K121" s="164"/>
      <c r="L121" s="164"/>
      <c r="M121" s="164"/>
      <c r="N121" s="164"/>
      <c r="O121" s="165"/>
      <c r="P121" s="180"/>
      <c r="Q121" s="132"/>
    </row>
    <row r="122" spans="2:22" ht="18.75" customHeight="1" x14ac:dyDescent="0.15">
      <c r="B122" s="139" t="s">
        <v>57</v>
      </c>
      <c r="C122" s="42" t="s">
        <v>58</v>
      </c>
      <c r="D122" s="158">
        <f>D114*$P$122</f>
        <v>0</v>
      </c>
      <c r="E122" s="159">
        <f t="shared" ref="E122:O122" si="35">E114*$P$122</f>
        <v>0</v>
      </c>
      <c r="F122" s="160">
        <f t="shared" si="35"/>
        <v>0</v>
      </c>
      <c r="G122" s="164"/>
      <c r="H122" s="164"/>
      <c r="I122" s="164"/>
      <c r="J122" s="160">
        <f t="shared" si="35"/>
        <v>0</v>
      </c>
      <c r="K122" s="160">
        <f t="shared" si="35"/>
        <v>0</v>
      </c>
      <c r="L122" s="160">
        <f t="shared" si="35"/>
        <v>0</v>
      </c>
      <c r="M122" s="160">
        <f t="shared" si="35"/>
        <v>0</v>
      </c>
      <c r="N122" s="160">
        <f t="shared" si="35"/>
        <v>0</v>
      </c>
      <c r="O122" s="161">
        <f t="shared" si="35"/>
        <v>0</v>
      </c>
      <c r="P122" s="180"/>
      <c r="Q122" s="132"/>
    </row>
    <row r="123" spans="2:22" ht="18.75" customHeight="1" thickBot="1" x14ac:dyDescent="0.2">
      <c r="B123" s="142" t="s">
        <v>47</v>
      </c>
      <c r="C123" s="54" t="s">
        <v>59</v>
      </c>
      <c r="D123" s="174">
        <f>D115*$P$123</f>
        <v>0</v>
      </c>
      <c r="E123" s="167">
        <f t="shared" ref="E123:O123" si="36">E115*$P$123</f>
        <v>0</v>
      </c>
      <c r="F123" s="167">
        <f t="shared" si="36"/>
        <v>0</v>
      </c>
      <c r="G123" s="167">
        <f t="shared" si="36"/>
        <v>0</v>
      </c>
      <c r="H123" s="167">
        <f t="shared" si="36"/>
        <v>0</v>
      </c>
      <c r="I123" s="167">
        <f t="shared" si="36"/>
        <v>0</v>
      </c>
      <c r="J123" s="167">
        <f t="shared" si="36"/>
        <v>0</v>
      </c>
      <c r="K123" s="167">
        <f t="shared" si="36"/>
        <v>0</v>
      </c>
      <c r="L123" s="167">
        <f t="shared" si="36"/>
        <v>0</v>
      </c>
      <c r="M123" s="167">
        <f t="shared" si="36"/>
        <v>0</v>
      </c>
      <c r="N123" s="167">
        <f t="shared" si="36"/>
        <v>0</v>
      </c>
      <c r="O123" s="175">
        <f t="shared" si="36"/>
        <v>0</v>
      </c>
      <c r="P123" s="181"/>
      <c r="Q123" s="132"/>
      <c r="T123" s="19"/>
      <c r="U123" s="19"/>
      <c r="V123" s="205" t="str">
        <f>V105</f>
        <v>福岡取水場</v>
      </c>
    </row>
    <row r="124" spans="2:22" ht="18.75" customHeight="1" thickBot="1" x14ac:dyDescent="0.2">
      <c r="B124" s="143" t="s">
        <v>48</v>
      </c>
      <c r="C124" s="52" t="s">
        <v>60</v>
      </c>
      <c r="D124" s="20">
        <f t="shared" ref="D124:O124" si="37">INT(SUM(D119:D123))</f>
        <v>0</v>
      </c>
      <c r="E124" s="20">
        <f t="shared" si="37"/>
        <v>0</v>
      </c>
      <c r="F124" s="21">
        <f t="shared" si="37"/>
        <v>0</v>
      </c>
      <c r="G124" s="21">
        <f t="shared" si="37"/>
        <v>0</v>
      </c>
      <c r="H124" s="21">
        <f t="shared" si="37"/>
        <v>0</v>
      </c>
      <c r="I124" s="21">
        <f t="shared" si="37"/>
        <v>0</v>
      </c>
      <c r="J124" s="21">
        <f t="shared" si="37"/>
        <v>0</v>
      </c>
      <c r="K124" s="21">
        <f t="shared" si="37"/>
        <v>0</v>
      </c>
      <c r="L124" s="21">
        <f t="shared" si="37"/>
        <v>0</v>
      </c>
      <c r="M124" s="21">
        <f t="shared" si="37"/>
        <v>0</v>
      </c>
      <c r="N124" s="21">
        <f t="shared" si="37"/>
        <v>0</v>
      </c>
      <c r="O124" s="21">
        <f t="shared" si="37"/>
        <v>0</v>
      </c>
      <c r="P124" s="149">
        <f>SUM(D124:O124)</f>
        <v>0</v>
      </c>
      <c r="Q124" s="130"/>
      <c r="R124" s="206" t="s">
        <v>122</v>
      </c>
      <c r="S124" s="207"/>
      <c r="T124" s="207"/>
      <c r="U124" s="207"/>
      <c r="V124" s="208"/>
    </row>
    <row r="125" spans="2:22" s="25" customFormat="1" ht="17.25" customHeight="1" x14ac:dyDescent="0.15">
      <c r="B125" s="29"/>
      <c r="C125" s="147" t="s">
        <v>54</v>
      </c>
      <c r="D125" s="29"/>
      <c r="E125" s="29"/>
      <c r="F125" s="29"/>
      <c r="G125" s="29"/>
      <c r="H125" s="29"/>
      <c r="I125" s="29"/>
      <c r="J125" s="29"/>
      <c r="K125" s="29"/>
      <c r="L125" s="29"/>
      <c r="M125" s="29"/>
      <c r="N125" s="29"/>
      <c r="O125" s="53" t="s">
        <v>83</v>
      </c>
      <c r="P125" s="150">
        <f>SUM(D124:I124)</f>
        <v>0</v>
      </c>
      <c r="Q125" s="92"/>
      <c r="R125" s="200">
        <f>P124*3+P125</f>
        <v>0</v>
      </c>
      <c r="S125" s="201" t="s">
        <v>126</v>
      </c>
      <c r="T125" s="204" t="s">
        <v>127</v>
      </c>
      <c r="U125" s="202"/>
      <c r="V125" s="203"/>
    </row>
    <row r="126" spans="2:22" s="25" customFormat="1" ht="7.5" customHeight="1" thickBot="1" x14ac:dyDescent="0.2">
      <c r="B126" s="29"/>
      <c r="C126" s="147"/>
      <c r="D126" s="29"/>
      <c r="E126" s="29"/>
      <c r="F126" s="29"/>
      <c r="G126" s="29"/>
      <c r="H126" s="29"/>
      <c r="I126" s="29"/>
      <c r="J126" s="29"/>
      <c r="K126" s="29"/>
      <c r="L126" s="29"/>
      <c r="M126" s="29"/>
      <c r="N126" s="29"/>
      <c r="O126" s="53"/>
      <c r="P126" s="92"/>
      <c r="Q126" s="92"/>
      <c r="R126" s="24"/>
    </row>
    <row r="127" spans="2:22" s="25" customFormat="1" ht="21" customHeight="1" x14ac:dyDescent="0.15">
      <c r="B127" s="229" t="s">
        <v>76</v>
      </c>
      <c r="C127" s="77" t="s">
        <v>7</v>
      </c>
      <c r="D127" s="62"/>
      <c r="E127" s="62"/>
      <c r="F127" s="62"/>
      <c r="G127" s="68"/>
      <c r="H127" s="69" t="s">
        <v>63</v>
      </c>
      <c r="I127" s="225">
        <v>192</v>
      </c>
      <c r="J127" s="225"/>
      <c r="K127" s="226" t="s">
        <v>65</v>
      </c>
      <c r="L127" s="226"/>
      <c r="M127" s="70" t="s">
        <v>66</v>
      </c>
      <c r="N127" s="62"/>
      <c r="O127" s="62"/>
      <c r="P127" s="63"/>
      <c r="Q127" s="119"/>
      <c r="R127" s="24"/>
    </row>
    <row r="128" spans="2:22" s="25" customFormat="1" ht="27.75" customHeight="1" thickBot="1" x14ac:dyDescent="0.2">
      <c r="B128" s="230" t="s">
        <v>3</v>
      </c>
      <c r="C128" s="89"/>
      <c r="D128" s="83"/>
      <c r="E128" s="64"/>
      <c r="F128" s="64"/>
      <c r="G128" s="71"/>
      <c r="H128" s="65" t="s">
        <v>62</v>
      </c>
      <c r="I128" s="227" t="s">
        <v>61</v>
      </c>
      <c r="J128" s="227"/>
      <c r="K128" s="224" t="s">
        <v>64</v>
      </c>
      <c r="L128" s="224"/>
      <c r="M128" s="66" t="s">
        <v>77</v>
      </c>
      <c r="N128" s="64"/>
      <c r="O128" s="64"/>
      <c r="P128" s="67"/>
      <c r="Q128" s="61"/>
      <c r="R128" s="24"/>
      <c r="V128" s="197" t="str">
        <f>B127</f>
        <v>将監
送水ポンプ場</v>
      </c>
    </row>
    <row r="129" spans="2:22" ht="18.75" customHeight="1" x14ac:dyDescent="0.15">
      <c r="B129" s="214" t="s">
        <v>8</v>
      </c>
      <c r="C129" s="214" t="s">
        <v>9</v>
      </c>
      <c r="D129" s="216" t="s">
        <v>22</v>
      </c>
      <c r="E129" s="217"/>
      <c r="F129" s="217"/>
      <c r="G129" s="217"/>
      <c r="H129" s="217"/>
      <c r="I129" s="217"/>
      <c r="J129" s="217"/>
      <c r="K129" s="217"/>
      <c r="L129" s="218"/>
      <c r="M129" s="219" t="s">
        <v>32</v>
      </c>
      <c r="N129" s="217"/>
      <c r="O129" s="220"/>
      <c r="P129" s="214" t="s">
        <v>36</v>
      </c>
      <c r="Q129" s="122"/>
      <c r="R129" s="206" t="s">
        <v>122</v>
      </c>
      <c r="S129" s="207"/>
      <c r="T129" s="207"/>
      <c r="U129" s="207"/>
      <c r="V129" s="208"/>
    </row>
    <row r="130" spans="2:22" ht="18.75" customHeight="1" thickBot="1" x14ac:dyDescent="0.2">
      <c r="B130" s="228"/>
      <c r="C130" s="228"/>
      <c r="D130" s="39" t="s">
        <v>23</v>
      </c>
      <c r="E130" s="39" t="s">
        <v>24</v>
      </c>
      <c r="F130" s="39" t="s">
        <v>25</v>
      </c>
      <c r="G130" s="38" t="s">
        <v>26</v>
      </c>
      <c r="H130" s="38" t="s">
        <v>27</v>
      </c>
      <c r="I130" s="38" t="s">
        <v>28</v>
      </c>
      <c r="J130" s="39" t="s">
        <v>29</v>
      </c>
      <c r="K130" s="39" t="s">
        <v>30</v>
      </c>
      <c r="L130" s="39" t="s">
        <v>31</v>
      </c>
      <c r="M130" s="41" t="s">
        <v>33</v>
      </c>
      <c r="N130" s="41" t="s">
        <v>34</v>
      </c>
      <c r="O130" s="41" t="s">
        <v>35</v>
      </c>
      <c r="P130" s="215"/>
      <c r="Q130" s="34"/>
      <c r="R130" s="192" t="s">
        <v>123</v>
      </c>
      <c r="S130" s="195" t="s">
        <v>124</v>
      </c>
      <c r="T130" s="199" t="s">
        <v>125</v>
      </c>
      <c r="U130" s="198" t="s">
        <v>118</v>
      </c>
      <c r="V130" s="185" t="s">
        <v>114</v>
      </c>
    </row>
    <row r="131" spans="2:22" ht="18.75" customHeight="1" x14ac:dyDescent="0.15">
      <c r="B131" s="136" t="s">
        <v>49</v>
      </c>
      <c r="C131" s="35" t="s">
        <v>11</v>
      </c>
      <c r="D131" s="13">
        <v>47882</v>
      </c>
      <c r="E131" s="13">
        <v>47703</v>
      </c>
      <c r="F131" s="13">
        <v>51113</v>
      </c>
      <c r="G131" s="13">
        <v>48321</v>
      </c>
      <c r="H131" s="13">
        <v>51928</v>
      </c>
      <c r="I131" s="13">
        <v>48657</v>
      </c>
      <c r="J131" s="13">
        <v>48644</v>
      </c>
      <c r="K131" s="13">
        <v>50657</v>
      </c>
      <c r="L131" s="13">
        <v>48143</v>
      </c>
      <c r="M131" s="13">
        <v>50291</v>
      </c>
      <c r="N131" s="13">
        <v>49982</v>
      </c>
      <c r="O131" s="13">
        <v>44348</v>
      </c>
      <c r="P131" s="40" t="str">
        <f>"計 "&amp;TEXT(SUM(D131:O131),"#,#")&amp;" kWh"</f>
        <v>計 587,669 kWh</v>
      </c>
      <c r="Q131" s="123"/>
      <c r="R131" s="193">
        <f>SUM(D131:O131)</f>
        <v>587669</v>
      </c>
      <c r="S131" s="196" t="s">
        <v>96</v>
      </c>
      <c r="T131" s="190" t="s">
        <v>113</v>
      </c>
      <c r="U131" s="188">
        <v>192</v>
      </c>
      <c r="V131" s="186">
        <v>192</v>
      </c>
    </row>
    <row r="132" spans="2:22" ht="18.75" customHeight="1" x14ac:dyDescent="0.15">
      <c r="B132" s="137" t="s">
        <v>103</v>
      </c>
      <c r="C132" s="36" t="s">
        <v>12</v>
      </c>
      <c r="D132" s="10">
        <f>$I$127</f>
        <v>192</v>
      </c>
      <c r="E132" s="10">
        <f t="shared" ref="E132:O132" si="38">$I$127</f>
        <v>192</v>
      </c>
      <c r="F132" s="10">
        <f t="shared" si="38"/>
        <v>192</v>
      </c>
      <c r="G132" s="10">
        <f t="shared" si="38"/>
        <v>192</v>
      </c>
      <c r="H132" s="10">
        <f t="shared" si="38"/>
        <v>192</v>
      </c>
      <c r="I132" s="10">
        <f t="shared" si="38"/>
        <v>192</v>
      </c>
      <c r="J132" s="10">
        <f t="shared" si="38"/>
        <v>192</v>
      </c>
      <c r="K132" s="10">
        <f t="shared" si="38"/>
        <v>192</v>
      </c>
      <c r="L132" s="10">
        <f t="shared" si="38"/>
        <v>192</v>
      </c>
      <c r="M132" s="10">
        <f t="shared" si="38"/>
        <v>192</v>
      </c>
      <c r="N132" s="10">
        <f t="shared" si="38"/>
        <v>192</v>
      </c>
      <c r="O132" s="10">
        <f t="shared" si="38"/>
        <v>192</v>
      </c>
      <c r="P132" s="72"/>
      <c r="Q132" s="123"/>
      <c r="R132" s="194">
        <f>SUM(D131:I131)</f>
        <v>295604</v>
      </c>
      <c r="S132" s="196" t="s">
        <v>97</v>
      </c>
      <c r="T132" s="190" t="s">
        <v>115</v>
      </c>
      <c r="U132" s="188">
        <v>192</v>
      </c>
      <c r="V132" s="186">
        <v>136</v>
      </c>
    </row>
    <row r="133" spans="2:22" ht="18.75" customHeight="1" x14ac:dyDescent="0.15">
      <c r="B133" s="138" t="s">
        <v>107</v>
      </c>
      <c r="C133" s="108"/>
      <c r="D133" s="10">
        <v>135</v>
      </c>
      <c r="E133" s="10">
        <v>135</v>
      </c>
      <c r="F133" s="10">
        <v>135</v>
      </c>
      <c r="G133" s="10">
        <v>135</v>
      </c>
      <c r="H133" s="10">
        <v>135</v>
      </c>
      <c r="I133" s="10">
        <v>132</v>
      </c>
      <c r="J133" s="10">
        <v>132</v>
      </c>
      <c r="K133" s="10">
        <v>135</v>
      </c>
      <c r="L133" s="10">
        <v>135</v>
      </c>
      <c r="M133" s="10">
        <v>135</v>
      </c>
      <c r="N133" s="10">
        <v>135</v>
      </c>
      <c r="O133" s="10">
        <v>135</v>
      </c>
      <c r="P133" s="72" t="str">
        <f>"平均 "&amp;TEXT(AVERAGE(D133:O133),"#,#.#")&amp;" kW"</f>
        <v>平均 134.5 kW</v>
      </c>
      <c r="Q133" s="123"/>
      <c r="R133" s="193">
        <f>R131*3+R132</f>
        <v>2058611</v>
      </c>
      <c r="S133" s="196" t="s">
        <v>98</v>
      </c>
      <c r="T133" s="190" t="s">
        <v>116</v>
      </c>
      <c r="U133" s="188">
        <v>136</v>
      </c>
      <c r="V133" s="186">
        <v>135</v>
      </c>
    </row>
    <row r="134" spans="2:22" ht="18.75" customHeight="1" x14ac:dyDescent="0.15">
      <c r="B134" s="139" t="s">
        <v>105</v>
      </c>
      <c r="C134" s="76" t="s">
        <v>13</v>
      </c>
      <c r="D134" s="14">
        <v>100</v>
      </c>
      <c r="E134" s="14">
        <v>100</v>
      </c>
      <c r="F134" s="14">
        <v>100</v>
      </c>
      <c r="G134" s="14">
        <v>100</v>
      </c>
      <c r="H134" s="14">
        <v>100</v>
      </c>
      <c r="I134" s="14">
        <v>100</v>
      </c>
      <c r="J134" s="14">
        <v>100</v>
      </c>
      <c r="K134" s="14">
        <v>100</v>
      </c>
      <c r="L134" s="14">
        <v>100</v>
      </c>
      <c r="M134" s="14">
        <v>100</v>
      </c>
      <c r="N134" s="14">
        <v>100</v>
      </c>
      <c r="O134" s="14">
        <v>100</v>
      </c>
      <c r="P134" s="37"/>
      <c r="Q134" s="125"/>
      <c r="R134" s="183"/>
      <c r="S134" s="184"/>
      <c r="T134" s="191" t="s">
        <v>117</v>
      </c>
      <c r="U134" s="189">
        <v>135</v>
      </c>
      <c r="V134" s="187">
        <v>131</v>
      </c>
    </row>
    <row r="135" spans="2:22" ht="18.75" customHeight="1" thickBot="1" x14ac:dyDescent="0.2">
      <c r="B135" s="140" t="s">
        <v>106</v>
      </c>
      <c r="C135" s="111"/>
      <c r="D135" s="106">
        <v>89</v>
      </c>
      <c r="E135" s="106">
        <v>90</v>
      </c>
      <c r="F135" s="106">
        <v>89</v>
      </c>
      <c r="G135" s="106">
        <v>90</v>
      </c>
      <c r="H135" s="106">
        <v>92</v>
      </c>
      <c r="I135" s="106">
        <v>96</v>
      </c>
      <c r="J135" s="106">
        <v>96</v>
      </c>
      <c r="K135" s="106">
        <v>90</v>
      </c>
      <c r="L135" s="106">
        <v>90</v>
      </c>
      <c r="M135" s="106">
        <v>90</v>
      </c>
      <c r="N135" s="106">
        <v>90</v>
      </c>
      <c r="O135" s="106">
        <v>90</v>
      </c>
      <c r="P135" s="37" t="str">
        <f>"平均 "&amp;ROUNDDOWN(AVERAGE(D135:O135),2)&amp;" %"</f>
        <v>平均 91 %</v>
      </c>
      <c r="Q135" s="125"/>
      <c r="R135" s="8"/>
      <c r="S135" s="57"/>
      <c r="V135" s="178"/>
    </row>
    <row r="136" spans="2:22" ht="18.75" customHeight="1" x14ac:dyDescent="0.15">
      <c r="B136" s="136" t="s">
        <v>42</v>
      </c>
      <c r="C136" s="35" t="s">
        <v>14</v>
      </c>
      <c r="D136" s="47">
        <v>0</v>
      </c>
      <c r="E136" s="13">
        <v>0</v>
      </c>
      <c r="F136" s="13">
        <v>0</v>
      </c>
      <c r="G136" s="13">
        <v>705</v>
      </c>
      <c r="H136" s="13">
        <v>3857</v>
      </c>
      <c r="I136" s="13">
        <v>3760</v>
      </c>
      <c r="J136" s="13">
        <v>2220</v>
      </c>
      <c r="K136" s="13">
        <v>0</v>
      </c>
      <c r="L136" s="13">
        <v>0</v>
      </c>
      <c r="M136" s="13">
        <v>0</v>
      </c>
      <c r="N136" s="13">
        <v>0</v>
      </c>
      <c r="O136" s="45">
        <v>0</v>
      </c>
      <c r="P136" s="209" t="s">
        <v>41</v>
      </c>
      <c r="Q136" s="126"/>
    </row>
    <row r="137" spans="2:22" ht="18.75" customHeight="1" x14ac:dyDescent="0.15">
      <c r="B137" s="137" t="s">
        <v>43</v>
      </c>
      <c r="C137" s="36" t="s">
        <v>37</v>
      </c>
      <c r="D137" s="48">
        <v>26902</v>
      </c>
      <c r="E137" s="14">
        <v>20562</v>
      </c>
      <c r="F137" s="14">
        <v>30790</v>
      </c>
      <c r="G137" s="14">
        <v>27387</v>
      </c>
      <c r="H137" s="14">
        <v>26564</v>
      </c>
      <c r="I137" s="14">
        <v>24529</v>
      </c>
      <c r="J137" s="14">
        <v>23446</v>
      </c>
      <c r="K137" s="14">
        <v>27575</v>
      </c>
      <c r="L137" s="14">
        <v>27421</v>
      </c>
      <c r="M137" s="14">
        <v>21199</v>
      </c>
      <c r="N137" s="14">
        <v>28661</v>
      </c>
      <c r="O137" s="49">
        <v>24967</v>
      </c>
      <c r="P137" s="210"/>
      <c r="Q137" s="126"/>
    </row>
    <row r="138" spans="2:22" ht="18.75" customHeight="1" x14ac:dyDescent="0.15">
      <c r="B138" s="139" t="s">
        <v>44</v>
      </c>
      <c r="C138" s="76" t="s">
        <v>38</v>
      </c>
      <c r="D138" s="48">
        <v>20980</v>
      </c>
      <c r="E138" s="14">
        <v>27141</v>
      </c>
      <c r="F138" s="14">
        <v>20323</v>
      </c>
      <c r="G138" s="14">
        <v>20229</v>
      </c>
      <c r="H138" s="14">
        <v>21507</v>
      </c>
      <c r="I138" s="14">
        <v>20368</v>
      </c>
      <c r="J138" s="14">
        <v>22978</v>
      </c>
      <c r="K138" s="14">
        <v>23082</v>
      </c>
      <c r="L138" s="14">
        <v>20722</v>
      </c>
      <c r="M138" s="14">
        <v>29092</v>
      </c>
      <c r="N138" s="14">
        <v>21321</v>
      </c>
      <c r="O138" s="49">
        <v>19381</v>
      </c>
      <c r="P138" s="210"/>
      <c r="Q138" s="126"/>
    </row>
    <row r="139" spans="2:22" ht="18.75" customHeight="1" x14ac:dyDescent="0.15">
      <c r="B139" s="144" t="s">
        <v>79</v>
      </c>
      <c r="C139" s="115"/>
      <c r="D139" s="84">
        <v>130</v>
      </c>
      <c r="E139" s="85">
        <v>131</v>
      </c>
      <c r="F139" s="86">
        <v>131</v>
      </c>
      <c r="G139" s="86">
        <v>130</v>
      </c>
      <c r="H139" s="86">
        <v>131</v>
      </c>
      <c r="I139" s="86">
        <v>131</v>
      </c>
      <c r="J139" s="86">
        <v>131</v>
      </c>
      <c r="K139" s="86">
        <v>132</v>
      </c>
      <c r="L139" s="86">
        <v>131</v>
      </c>
      <c r="M139" s="86">
        <v>131</v>
      </c>
      <c r="N139" s="86">
        <v>132</v>
      </c>
      <c r="O139" s="87">
        <v>132</v>
      </c>
      <c r="P139" s="210"/>
      <c r="Q139" s="126"/>
    </row>
    <row r="140" spans="2:22" ht="18.75" customHeight="1" thickBot="1" x14ac:dyDescent="0.2">
      <c r="B140" s="140" t="s">
        <v>80</v>
      </c>
      <c r="C140" s="111"/>
      <c r="D140" s="82">
        <f>ROUND(D131/D139/30/24*100,1)</f>
        <v>51.2</v>
      </c>
      <c r="E140" s="81">
        <f t="shared" ref="E140:O140" si="39">ROUND(E131/E139/30/24*100,1)</f>
        <v>50.6</v>
      </c>
      <c r="F140" s="79">
        <f t="shared" si="39"/>
        <v>54.2</v>
      </c>
      <c r="G140" s="79">
        <f t="shared" si="39"/>
        <v>51.6</v>
      </c>
      <c r="H140" s="79">
        <f t="shared" si="39"/>
        <v>55.1</v>
      </c>
      <c r="I140" s="79">
        <f t="shared" si="39"/>
        <v>51.6</v>
      </c>
      <c r="J140" s="79">
        <f t="shared" si="39"/>
        <v>51.6</v>
      </c>
      <c r="K140" s="79">
        <f t="shared" si="39"/>
        <v>53.3</v>
      </c>
      <c r="L140" s="79">
        <f t="shared" si="39"/>
        <v>51</v>
      </c>
      <c r="M140" s="79">
        <f t="shared" si="39"/>
        <v>53.3</v>
      </c>
      <c r="N140" s="79">
        <f t="shared" si="39"/>
        <v>52.6</v>
      </c>
      <c r="O140" s="78">
        <f t="shared" si="39"/>
        <v>46.7</v>
      </c>
      <c r="P140" s="99" t="str">
        <f>"平均 "&amp;ROUNDDOWN(AVERAGE(D140:O140),2)&amp;" %"</f>
        <v>平均 51.9 %</v>
      </c>
      <c r="Q140" s="125"/>
    </row>
    <row r="141" spans="2:22" ht="18.75" customHeight="1" thickBot="1" x14ac:dyDescent="0.2">
      <c r="B141" s="221" t="s">
        <v>15</v>
      </c>
      <c r="C141" s="223"/>
      <c r="D141" s="221" t="s">
        <v>16</v>
      </c>
      <c r="E141" s="222"/>
      <c r="F141" s="222"/>
      <c r="G141" s="222"/>
      <c r="H141" s="222"/>
      <c r="I141" s="222"/>
      <c r="J141" s="222"/>
      <c r="K141" s="222"/>
      <c r="L141" s="222"/>
      <c r="M141" s="222"/>
      <c r="N141" s="222"/>
      <c r="O141" s="223"/>
      <c r="P141" s="74" t="s">
        <v>53</v>
      </c>
      <c r="Q141" s="127"/>
    </row>
    <row r="142" spans="2:22" ht="18.75" customHeight="1" x14ac:dyDescent="0.15">
      <c r="B142" s="136" t="s">
        <v>45</v>
      </c>
      <c r="C142" s="145" t="s">
        <v>55</v>
      </c>
      <c r="D142" s="172">
        <f>ROUNDDOWN(D132*$P$142*(1.85-D134/100),2)</f>
        <v>0</v>
      </c>
      <c r="E142" s="157">
        <f t="shared" ref="E142:O142" si="40">ROUNDDOWN(E132*$P$142*(1.85-E134/100),2)</f>
        <v>0</v>
      </c>
      <c r="F142" s="157">
        <f t="shared" si="40"/>
        <v>0</v>
      </c>
      <c r="G142" s="157">
        <f t="shared" si="40"/>
        <v>0</v>
      </c>
      <c r="H142" s="157">
        <f t="shared" si="40"/>
        <v>0</v>
      </c>
      <c r="I142" s="157">
        <f t="shared" si="40"/>
        <v>0</v>
      </c>
      <c r="J142" s="157">
        <f t="shared" si="40"/>
        <v>0</v>
      </c>
      <c r="K142" s="157">
        <f t="shared" si="40"/>
        <v>0</v>
      </c>
      <c r="L142" s="157">
        <f t="shared" si="40"/>
        <v>0</v>
      </c>
      <c r="M142" s="157">
        <f t="shared" si="40"/>
        <v>0</v>
      </c>
      <c r="N142" s="157">
        <f t="shared" si="40"/>
        <v>0</v>
      </c>
      <c r="O142" s="173">
        <f t="shared" si="40"/>
        <v>0</v>
      </c>
      <c r="P142" s="179"/>
      <c r="Q142" s="131"/>
    </row>
    <row r="143" spans="2:22" ht="18.75" customHeight="1" x14ac:dyDescent="0.15">
      <c r="B143" s="139" t="s">
        <v>46</v>
      </c>
      <c r="C143" s="42" t="s">
        <v>39</v>
      </c>
      <c r="D143" s="158">
        <f>D136*$P$143</f>
        <v>0</v>
      </c>
      <c r="E143" s="160">
        <f t="shared" ref="E143:O143" si="41">E136*$P$143</f>
        <v>0</v>
      </c>
      <c r="F143" s="160">
        <f t="shared" si="41"/>
        <v>0</v>
      </c>
      <c r="G143" s="160">
        <f t="shared" si="41"/>
        <v>0</v>
      </c>
      <c r="H143" s="160">
        <f t="shared" si="41"/>
        <v>0</v>
      </c>
      <c r="I143" s="160">
        <f t="shared" si="41"/>
        <v>0</v>
      </c>
      <c r="J143" s="160">
        <f t="shared" si="41"/>
        <v>0</v>
      </c>
      <c r="K143" s="160">
        <f t="shared" si="41"/>
        <v>0</v>
      </c>
      <c r="L143" s="160">
        <f t="shared" si="41"/>
        <v>0</v>
      </c>
      <c r="M143" s="160">
        <f t="shared" si="41"/>
        <v>0</v>
      </c>
      <c r="N143" s="160">
        <f t="shared" si="41"/>
        <v>0</v>
      </c>
      <c r="O143" s="161">
        <f t="shared" si="41"/>
        <v>0</v>
      </c>
      <c r="P143" s="180"/>
      <c r="Q143" s="132"/>
    </row>
    <row r="144" spans="2:22" ht="18.75" customHeight="1" x14ac:dyDescent="0.15">
      <c r="B144" s="139" t="s">
        <v>56</v>
      </c>
      <c r="C144" s="42" t="s">
        <v>40</v>
      </c>
      <c r="D144" s="162"/>
      <c r="E144" s="164"/>
      <c r="F144" s="164"/>
      <c r="G144" s="160">
        <f t="shared" ref="G144:I144" si="42">G137*$P$144</f>
        <v>0</v>
      </c>
      <c r="H144" s="160">
        <f t="shared" si="42"/>
        <v>0</v>
      </c>
      <c r="I144" s="160">
        <f t="shared" si="42"/>
        <v>0</v>
      </c>
      <c r="J144" s="164"/>
      <c r="K144" s="164"/>
      <c r="L144" s="164"/>
      <c r="M144" s="164"/>
      <c r="N144" s="164"/>
      <c r="O144" s="165"/>
      <c r="P144" s="180"/>
      <c r="Q144" s="132"/>
    </row>
    <row r="145" spans="2:22" ht="18.75" customHeight="1" x14ac:dyDescent="0.15">
      <c r="B145" s="139" t="s">
        <v>57</v>
      </c>
      <c r="C145" s="42" t="s">
        <v>58</v>
      </c>
      <c r="D145" s="158">
        <f>D137*$P$145</f>
        <v>0</v>
      </c>
      <c r="E145" s="159">
        <f t="shared" ref="E145:O145" si="43">E137*$P$145</f>
        <v>0</v>
      </c>
      <c r="F145" s="160">
        <f t="shared" si="43"/>
        <v>0</v>
      </c>
      <c r="G145" s="164"/>
      <c r="H145" s="164"/>
      <c r="I145" s="164"/>
      <c r="J145" s="160">
        <f t="shared" si="43"/>
        <v>0</v>
      </c>
      <c r="K145" s="160">
        <f t="shared" si="43"/>
        <v>0</v>
      </c>
      <c r="L145" s="160">
        <f t="shared" si="43"/>
        <v>0</v>
      </c>
      <c r="M145" s="160">
        <f t="shared" si="43"/>
        <v>0</v>
      </c>
      <c r="N145" s="160">
        <f t="shared" si="43"/>
        <v>0</v>
      </c>
      <c r="O145" s="161">
        <f t="shared" si="43"/>
        <v>0</v>
      </c>
      <c r="P145" s="180"/>
      <c r="Q145" s="132"/>
    </row>
    <row r="146" spans="2:22" ht="18.75" customHeight="1" thickBot="1" x14ac:dyDescent="0.2">
      <c r="B146" s="142" t="s">
        <v>47</v>
      </c>
      <c r="C146" s="54" t="s">
        <v>59</v>
      </c>
      <c r="D146" s="174">
        <f>D138*$P$146</f>
        <v>0</v>
      </c>
      <c r="E146" s="167">
        <f t="shared" ref="E146:O146" si="44">E138*$P$146</f>
        <v>0</v>
      </c>
      <c r="F146" s="167">
        <f t="shared" si="44"/>
        <v>0</v>
      </c>
      <c r="G146" s="167">
        <f t="shared" si="44"/>
        <v>0</v>
      </c>
      <c r="H146" s="167">
        <f t="shared" si="44"/>
        <v>0</v>
      </c>
      <c r="I146" s="167">
        <f t="shared" si="44"/>
        <v>0</v>
      </c>
      <c r="J146" s="167">
        <f t="shared" si="44"/>
        <v>0</v>
      </c>
      <c r="K146" s="167">
        <f t="shared" si="44"/>
        <v>0</v>
      </c>
      <c r="L146" s="167">
        <f t="shared" si="44"/>
        <v>0</v>
      </c>
      <c r="M146" s="167">
        <f t="shared" si="44"/>
        <v>0</v>
      </c>
      <c r="N146" s="167">
        <f t="shared" si="44"/>
        <v>0</v>
      </c>
      <c r="O146" s="175">
        <f t="shared" si="44"/>
        <v>0</v>
      </c>
      <c r="P146" s="181"/>
      <c r="Q146" s="132"/>
      <c r="T146" s="19"/>
      <c r="U146" s="19"/>
      <c r="V146" s="205" t="str">
        <f>V128</f>
        <v>将監
送水ポンプ場</v>
      </c>
    </row>
    <row r="147" spans="2:22" ht="18.75" customHeight="1" thickBot="1" x14ac:dyDescent="0.2">
      <c r="B147" s="143" t="s">
        <v>48</v>
      </c>
      <c r="C147" s="52" t="s">
        <v>60</v>
      </c>
      <c r="D147" s="20">
        <f t="shared" ref="D147:O147" si="45">INT(SUM(D142:D146))</f>
        <v>0</v>
      </c>
      <c r="E147" s="20">
        <f t="shared" si="45"/>
        <v>0</v>
      </c>
      <c r="F147" s="21">
        <f t="shared" si="45"/>
        <v>0</v>
      </c>
      <c r="G147" s="21">
        <f t="shared" si="45"/>
        <v>0</v>
      </c>
      <c r="H147" s="21">
        <f t="shared" si="45"/>
        <v>0</v>
      </c>
      <c r="I147" s="21">
        <f t="shared" si="45"/>
        <v>0</v>
      </c>
      <c r="J147" s="21">
        <f t="shared" si="45"/>
        <v>0</v>
      </c>
      <c r="K147" s="21">
        <f t="shared" si="45"/>
        <v>0</v>
      </c>
      <c r="L147" s="21">
        <f t="shared" si="45"/>
        <v>0</v>
      </c>
      <c r="M147" s="21">
        <f t="shared" si="45"/>
        <v>0</v>
      </c>
      <c r="N147" s="21">
        <f t="shared" si="45"/>
        <v>0</v>
      </c>
      <c r="O147" s="21">
        <f t="shared" si="45"/>
        <v>0</v>
      </c>
      <c r="P147" s="149">
        <f>SUM(D147:O147)</f>
        <v>0</v>
      </c>
      <c r="Q147" s="130"/>
      <c r="R147" s="206" t="s">
        <v>122</v>
      </c>
      <c r="S147" s="207"/>
      <c r="T147" s="207"/>
      <c r="U147" s="207"/>
      <c r="V147" s="208"/>
    </row>
    <row r="148" spans="2:22" s="25" customFormat="1" ht="21" customHeight="1" x14ac:dyDescent="0.15">
      <c r="B148" s="29"/>
      <c r="C148" s="147" t="s">
        <v>54</v>
      </c>
      <c r="D148" s="29"/>
      <c r="E148" s="29"/>
      <c r="F148" s="29"/>
      <c r="G148" s="29"/>
      <c r="H148" s="29"/>
      <c r="I148" s="29"/>
      <c r="J148" s="29"/>
      <c r="K148" s="29"/>
      <c r="L148" s="29"/>
      <c r="M148" s="29"/>
      <c r="N148" s="29"/>
      <c r="O148" s="53" t="s">
        <v>83</v>
      </c>
      <c r="P148" s="150">
        <f>SUM(D147:I147)</f>
        <v>0</v>
      </c>
      <c r="Q148" s="92"/>
      <c r="R148" s="200">
        <f>P147*3+P148</f>
        <v>0</v>
      </c>
      <c r="S148" s="201" t="s">
        <v>126</v>
      </c>
      <c r="T148" s="204" t="s">
        <v>127</v>
      </c>
      <c r="U148" s="202"/>
      <c r="V148" s="203"/>
    </row>
    <row r="149" spans="2:22" ht="18" customHeight="1" x14ac:dyDescent="0.15">
      <c r="B149" s="56" t="s">
        <v>102</v>
      </c>
      <c r="D149" s="57"/>
      <c r="E149" s="57"/>
      <c r="H149" s="211">
        <v>43922</v>
      </c>
      <c r="I149" s="211"/>
      <c r="J149" s="58" t="s">
        <v>0</v>
      </c>
      <c r="K149" s="212">
        <v>45199</v>
      </c>
      <c r="L149" s="212"/>
      <c r="M149" s="59" t="s">
        <v>101</v>
      </c>
      <c r="N149" s="59"/>
      <c r="P149" s="116" t="s">
        <v>112</v>
      </c>
      <c r="Q149" s="121"/>
    </row>
    <row r="150" spans="2:22" s="25" customFormat="1" ht="12" customHeight="1" x14ac:dyDescent="0.15">
      <c r="B150" s="213" t="s">
        <v>129</v>
      </c>
      <c r="C150" s="213"/>
      <c r="D150" s="213"/>
      <c r="E150" s="213"/>
      <c r="F150" s="213"/>
      <c r="G150" s="213"/>
      <c r="H150" s="213"/>
      <c r="I150" s="213"/>
      <c r="J150" s="213"/>
      <c r="K150" s="213"/>
      <c r="L150" s="213"/>
      <c r="M150" s="213"/>
      <c r="N150" s="213"/>
      <c r="O150" s="213"/>
      <c r="P150" s="213"/>
      <c r="Q150" s="182"/>
      <c r="R150" s="24"/>
    </row>
    <row r="151" spans="2:22" s="25" customFormat="1" ht="12" customHeight="1" x14ac:dyDescent="0.15">
      <c r="B151" s="213"/>
      <c r="C151" s="213"/>
      <c r="D151" s="213"/>
      <c r="E151" s="213"/>
      <c r="F151" s="213"/>
      <c r="G151" s="213"/>
      <c r="H151" s="213"/>
      <c r="I151" s="213"/>
      <c r="J151" s="213"/>
      <c r="K151" s="213"/>
      <c r="L151" s="213"/>
      <c r="M151" s="213"/>
      <c r="N151" s="213"/>
      <c r="O151" s="213"/>
      <c r="P151" s="213"/>
      <c r="Q151" s="182"/>
      <c r="R151" s="24"/>
    </row>
    <row r="152" spans="2:22" s="25" customFormat="1" ht="7.5" customHeight="1" thickBot="1" x14ac:dyDescent="0.2">
      <c r="B152" s="29"/>
      <c r="C152" s="147"/>
      <c r="D152" s="29"/>
      <c r="E152" s="29"/>
      <c r="F152" s="29"/>
      <c r="G152" s="29"/>
      <c r="H152" s="29"/>
      <c r="I152" s="29"/>
      <c r="J152" s="29"/>
      <c r="K152" s="29"/>
      <c r="L152" s="29"/>
      <c r="M152" s="29"/>
      <c r="N152" s="29"/>
      <c r="O152" s="53"/>
      <c r="P152" s="92"/>
      <c r="Q152" s="92"/>
      <c r="R152" s="24"/>
    </row>
    <row r="153" spans="2:22" s="25" customFormat="1" ht="21" customHeight="1" x14ac:dyDescent="0.15">
      <c r="B153" s="229" t="s">
        <v>78</v>
      </c>
      <c r="C153" s="77" t="s">
        <v>120</v>
      </c>
      <c r="D153" s="62"/>
      <c r="E153" s="62"/>
      <c r="F153" s="62"/>
      <c r="G153" s="68"/>
      <c r="H153" s="69" t="s">
        <v>63</v>
      </c>
      <c r="I153" s="225">
        <v>342</v>
      </c>
      <c r="J153" s="225"/>
      <c r="K153" s="226" t="s">
        <v>65</v>
      </c>
      <c r="L153" s="226"/>
      <c r="M153" s="70" t="s">
        <v>66</v>
      </c>
      <c r="N153" s="62"/>
      <c r="O153" s="62"/>
      <c r="P153" s="63"/>
      <c r="Q153" s="119"/>
      <c r="R153" s="24"/>
    </row>
    <row r="154" spans="2:22" s="25" customFormat="1" ht="21.75" customHeight="1" thickBot="1" x14ac:dyDescent="0.2">
      <c r="B154" s="230" t="s">
        <v>3</v>
      </c>
      <c r="C154" s="89"/>
      <c r="D154" s="83"/>
      <c r="E154" s="64"/>
      <c r="F154" s="64"/>
      <c r="G154" s="71"/>
      <c r="H154" s="65" t="s">
        <v>62</v>
      </c>
      <c r="I154" s="227" t="s">
        <v>68</v>
      </c>
      <c r="J154" s="227"/>
      <c r="K154" s="224" t="s">
        <v>64</v>
      </c>
      <c r="L154" s="224"/>
      <c r="M154" s="66" t="s">
        <v>69</v>
      </c>
      <c r="N154" s="64"/>
      <c r="O154" s="64"/>
      <c r="P154" s="67"/>
      <c r="Q154" s="61"/>
      <c r="R154" s="24"/>
      <c r="V154" s="197" t="str">
        <f>B153</f>
        <v>綱木坂
送水ポンプ場</v>
      </c>
    </row>
    <row r="155" spans="2:22" ht="18.75" customHeight="1" x14ac:dyDescent="0.15">
      <c r="B155" s="214" t="s">
        <v>8</v>
      </c>
      <c r="C155" s="214" t="s">
        <v>9</v>
      </c>
      <c r="D155" s="216" t="s">
        <v>22</v>
      </c>
      <c r="E155" s="217"/>
      <c r="F155" s="217"/>
      <c r="G155" s="217"/>
      <c r="H155" s="217"/>
      <c r="I155" s="217"/>
      <c r="J155" s="217"/>
      <c r="K155" s="217"/>
      <c r="L155" s="218"/>
      <c r="M155" s="219" t="s">
        <v>32</v>
      </c>
      <c r="N155" s="217"/>
      <c r="O155" s="220"/>
      <c r="P155" s="214" t="s">
        <v>36</v>
      </c>
      <c r="Q155" s="122"/>
      <c r="R155" s="206" t="s">
        <v>122</v>
      </c>
      <c r="S155" s="207"/>
      <c r="T155" s="207"/>
      <c r="U155" s="207"/>
      <c r="V155" s="208"/>
    </row>
    <row r="156" spans="2:22" ht="18.75" customHeight="1" thickBot="1" x14ac:dyDescent="0.2">
      <c r="B156" s="228"/>
      <c r="C156" s="228"/>
      <c r="D156" s="39" t="s">
        <v>23</v>
      </c>
      <c r="E156" s="39" t="s">
        <v>24</v>
      </c>
      <c r="F156" s="39" t="s">
        <v>25</v>
      </c>
      <c r="G156" s="38" t="s">
        <v>26</v>
      </c>
      <c r="H156" s="38" t="s">
        <v>27</v>
      </c>
      <c r="I156" s="38" t="s">
        <v>28</v>
      </c>
      <c r="J156" s="39" t="s">
        <v>29</v>
      </c>
      <c r="K156" s="39" t="s">
        <v>30</v>
      </c>
      <c r="L156" s="39" t="s">
        <v>31</v>
      </c>
      <c r="M156" s="41" t="s">
        <v>33</v>
      </c>
      <c r="N156" s="41" t="s">
        <v>34</v>
      </c>
      <c r="O156" s="41" t="s">
        <v>35</v>
      </c>
      <c r="P156" s="215"/>
      <c r="Q156" s="34"/>
      <c r="R156" s="192" t="s">
        <v>123</v>
      </c>
      <c r="S156" s="195" t="s">
        <v>124</v>
      </c>
      <c r="T156" s="199" t="s">
        <v>125</v>
      </c>
      <c r="U156" s="198" t="s">
        <v>118</v>
      </c>
      <c r="V156" s="185" t="s">
        <v>114</v>
      </c>
    </row>
    <row r="157" spans="2:22" ht="18.75" customHeight="1" x14ac:dyDescent="0.15">
      <c r="B157" s="136" t="s">
        <v>49</v>
      </c>
      <c r="C157" s="35" t="s">
        <v>11</v>
      </c>
      <c r="D157" s="13">
        <v>149731</v>
      </c>
      <c r="E157" s="13">
        <v>147600</v>
      </c>
      <c r="F157" s="13">
        <v>159913</v>
      </c>
      <c r="G157" s="13">
        <v>153036</v>
      </c>
      <c r="H157" s="13">
        <v>163093</v>
      </c>
      <c r="I157" s="13">
        <v>161372</v>
      </c>
      <c r="J157" s="13">
        <v>152972</v>
      </c>
      <c r="K157" s="13">
        <v>159770</v>
      </c>
      <c r="L157" s="13">
        <v>151470</v>
      </c>
      <c r="M157" s="13">
        <v>155280</v>
      </c>
      <c r="N157" s="13">
        <v>156940</v>
      </c>
      <c r="O157" s="13">
        <v>138480</v>
      </c>
      <c r="P157" s="40" t="str">
        <f>"計 "&amp;TEXT(SUM(D157:O157),"#,#")&amp;" kWh"</f>
        <v>計 1,849,657 kWh</v>
      </c>
      <c r="Q157" s="123"/>
      <c r="R157" s="193">
        <f>SUM(D157:O157)</f>
        <v>1849657</v>
      </c>
      <c r="S157" s="196" t="s">
        <v>96</v>
      </c>
      <c r="T157" s="190" t="s">
        <v>113</v>
      </c>
      <c r="U157" s="188">
        <v>331</v>
      </c>
      <c r="V157" s="186">
        <v>331</v>
      </c>
    </row>
    <row r="158" spans="2:22" ht="18.75" customHeight="1" x14ac:dyDescent="0.15">
      <c r="B158" s="137" t="s">
        <v>103</v>
      </c>
      <c r="C158" s="36" t="s">
        <v>12</v>
      </c>
      <c r="D158" s="10">
        <f>$I$153</f>
        <v>342</v>
      </c>
      <c r="E158" s="10">
        <f t="shared" ref="E158:O158" si="46">$I$153</f>
        <v>342</v>
      </c>
      <c r="F158" s="10">
        <f t="shared" si="46"/>
        <v>342</v>
      </c>
      <c r="G158" s="10">
        <f t="shared" si="46"/>
        <v>342</v>
      </c>
      <c r="H158" s="10">
        <f t="shared" si="46"/>
        <v>342</v>
      </c>
      <c r="I158" s="10">
        <f t="shared" si="46"/>
        <v>342</v>
      </c>
      <c r="J158" s="10">
        <f t="shared" si="46"/>
        <v>342</v>
      </c>
      <c r="K158" s="10">
        <f t="shared" si="46"/>
        <v>342</v>
      </c>
      <c r="L158" s="10">
        <f t="shared" si="46"/>
        <v>342</v>
      </c>
      <c r="M158" s="10">
        <f t="shared" si="46"/>
        <v>342</v>
      </c>
      <c r="N158" s="10">
        <f t="shared" si="46"/>
        <v>342</v>
      </c>
      <c r="O158" s="10">
        <f t="shared" si="46"/>
        <v>342</v>
      </c>
      <c r="P158" s="72"/>
      <c r="Q158" s="123"/>
      <c r="R158" s="194">
        <f>SUM(D157:I157)</f>
        <v>934745</v>
      </c>
      <c r="S158" s="196" t="s">
        <v>97</v>
      </c>
      <c r="T158" s="190" t="s">
        <v>115</v>
      </c>
      <c r="U158" s="188">
        <v>331</v>
      </c>
      <c r="V158" s="186">
        <v>328</v>
      </c>
    </row>
    <row r="159" spans="2:22" ht="18.75" customHeight="1" x14ac:dyDescent="0.15">
      <c r="B159" s="138" t="s">
        <v>107</v>
      </c>
      <c r="C159" s="108"/>
      <c r="D159" s="10">
        <v>342</v>
      </c>
      <c r="E159" s="10">
        <v>342</v>
      </c>
      <c r="F159" s="10">
        <v>342</v>
      </c>
      <c r="G159" s="10">
        <v>342</v>
      </c>
      <c r="H159" s="10">
        <v>342</v>
      </c>
      <c r="I159" s="10">
        <v>332</v>
      </c>
      <c r="J159" s="10">
        <v>332</v>
      </c>
      <c r="K159" s="10">
        <v>342</v>
      </c>
      <c r="L159" s="10">
        <v>342</v>
      </c>
      <c r="M159" s="10">
        <v>342</v>
      </c>
      <c r="N159" s="10">
        <v>342</v>
      </c>
      <c r="O159" s="10">
        <v>342</v>
      </c>
      <c r="P159" s="72" t="str">
        <f>"平均 "&amp;TEXT(AVERAGE(D159:O159),"#,#.#")&amp;" kW"</f>
        <v>平均 340.3 kW</v>
      </c>
      <c r="Q159" s="123"/>
      <c r="R159" s="193">
        <f>R157*3+R158</f>
        <v>6483716</v>
      </c>
      <c r="S159" s="196" t="s">
        <v>98</v>
      </c>
      <c r="T159" s="190" t="s">
        <v>116</v>
      </c>
      <c r="U159" s="188">
        <v>342</v>
      </c>
      <c r="V159" s="186">
        <v>342</v>
      </c>
    </row>
    <row r="160" spans="2:22" ht="18.75" customHeight="1" x14ac:dyDescent="0.15">
      <c r="B160" s="139" t="s">
        <v>105</v>
      </c>
      <c r="C160" s="76" t="s">
        <v>13</v>
      </c>
      <c r="D160" s="14">
        <v>100</v>
      </c>
      <c r="E160" s="14">
        <v>100</v>
      </c>
      <c r="F160" s="14">
        <v>100</v>
      </c>
      <c r="G160" s="14">
        <v>100</v>
      </c>
      <c r="H160" s="14">
        <v>100</v>
      </c>
      <c r="I160" s="14">
        <v>100</v>
      </c>
      <c r="J160" s="14">
        <v>100</v>
      </c>
      <c r="K160" s="14">
        <v>100</v>
      </c>
      <c r="L160" s="14">
        <v>100</v>
      </c>
      <c r="M160" s="14">
        <v>100</v>
      </c>
      <c r="N160" s="14">
        <v>100</v>
      </c>
      <c r="O160" s="14">
        <v>100</v>
      </c>
      <c r="P160" s="37"/>
      <c r="Q160" s="125"/>
      <c r="R160" s="183"/>
      <c r="S160" s="184"/>
      <c r="T160" s="191" t="s">
        <v>117</v>
      </c>
      <c r="U160" s="189">
        <v>342</v>
      </c>
      <c r="V160" s="187">
        <v>332</v>
      </c>
    </row>
    <row r="161" spans="2:22" ht="18.75" customHeight="1" thickBot="1" x14ac:dyDescent="0.2">
      <c r="B161" s="140" t="s">
        <v>106</v>
      </c>
      <c r="C161" s="111"/>
      <c r="D161" s="106">
        <v>100</v>
      </c>
      <c r="E161" s="106">
        <v>100</v>
      </c>
      <c r="F161" s="106">
        <v>99</v>
      </c>
      <c r="G161" s="106">
        <v>99</v>
      </c>
      <c r="H161" s="106">
        <v>99</v>
      </c>
      <c r="I161" s="106">
        <v>99</v>
      </c>
      <c r="J161" s="106">
        <v>99</v>
      </c>
      <c r="K161" s="106">
        <v>99</v>
      </c>
      <c r="L161" s="106">
        <v>99</v>
      </c>
      <c r="M161" s="106">
        <v>100</v>
      </c>
      <c r="N161" s="106">
        <v>100</v>
      </c>
      <c r="O161" s="106">
        <v>100</v>
      </c>
      <c r="P161" s="37" t="str">
        <f>"平均 "&amp;ROUNDDOWN(AVERAGE(D161:O161),2)&amp;" %"</f>
        <v>平均 99.41 %</v>
      </c>
      <c r="Q161" s="125"/>
      <c r="R161" s="8"/>
      <c r="S161" s="57"/>
      <c r="V161" s="178"/>
    </row>
    <row r="162" spans="2:22" ht="18.75" customHeight="1" x14ac:dyDescent="0.15">
      <c r="B162" s="136" t="s">
        <v>42</v>
      </c>
      <c r="C162" s="35" t="s">
        <v>14</v>
      </c>
      <c r="D162" s="47">
        <v>0</v>
      </c>
      <c r="E162" s="13">
        <v>0</v>
      </c>
      <c r="F162" s="13">
        <v>0</v>
      </c>
      <c r="G162" s="13">
        <v>4419</v>
      </c>
      <c r="H162" s="13">
        <v>20924</v>
      </c>
      <c r="I162" s="13">
        <v>20225</v>
      </c>
      <c r="J162" s="13">
        <v>13298</v>
      </c>
      <c r="K162" s="13">
        <v>0</v>
      </c>
      <c r="L162" s="13">
        <v>0</v>
      </c>
      <c r="M162" s="13">
        <v>0</v>
      </c>
      <c r="N162" s="13">
        <v>0</v>
      </c>
      <c r="O162" s="45">
        <v>0</v>
      </c>
      <c r="P162" s="209" t="s">
        <v>41</v>
      </c>
      <c r="Q162" s="126"/>
    </row>
    <row r="163" spans="2:22" ht="18.75" customHeight="1" x14ac:dyDescent="0.15">
      <c r="B163" s="137" t="s">
        <v>43</v>
      </c>
      <c r="C163" s="36" t="s">
        <v>37</v>
      </c>
      <c r="D163" s="48">
        <v>85202</v>
      </c>
      <c r="E163" s="14">
        <v>65950</v>
      </c>
      <c r="F163" s="14">
        <v>98493</v>
      </c>
      <c r="G163" s="14">
        <v>85928</v>
      </c>
      <c r="H163" s="14">
        <v>76440</v>
      </c>
      <c r="I163" s="14">
        <v>75189</v>
      </c>
      <c r="J163" s="14">
        <v>69723</v>
      </c>
      <c r="K163" s="14">
        <v>87600</v>
      </c>
      <c r="L163" s="14">
        <v>88800</v>
      </c>
      <c r="M163" s="14">
        <v>67000</v>
      </c>
      <c r="N163" s="14">
        <v>90990</v>
      </c>
      <c r="O163" s="49">
        <v>79960</v>
      </c>
      <c r="P163" s="210"/>
      <c r="Q163" s="126"/>
    </row>
    <row r="164" spans="2:22" ht="18.75" customHeight="1" x14ac:dyDescent="0.15">
      <c r="B164" s="139" t="s">
        <v>44</v>
      </c>
      <c r="C164" s="76" t="s">
        <v>38</v>
      </c>
      <c r="D164" s="48">
        <v>64529</v>
      </c>
      <c r="E164" s="14">
        <v>81650</v>
      </c>
      <c r="F164" s="14">
        <v>61420</v>
      </c>
      <c r="G164" s="14">
        <v>62689</v>
      </c>
      <c r="H164" s="14">
        <v>65729</v>
      </c>
      <c r="I164" s="14">
        <v>65958</v>
      </c>
      <c r="J164" s="14">
        <v>69951</v>
      </c>
      <c r="K164" s="14">
        <v>72170</v>
      </c>
      <c r="L164" s="14">
        <v>62670</v>
      </c>
      <c r="M164" s="14">
        <v>88280</v>
      </c>
      <c r="N164" s="14">
        <v>65950</v>
      </c>
      <c r="O164" s="49">
        <v>58520</v>
      </c>
      <c r="P164" s="210"/>
      <c r="Q164" s="126"/>
    </row>
    <row r="165" spans="2:22" ht="18.75" customHeight="1" x14ac:dyDescent="0.15">
      <c r="B165" s="144" t="s">
        <v>79</v>
      </c>
      <c r="C165" s="115"/>
      <c r="D165" s="84">
        <v>307</v>
      </c>
      <c r="E165" s="85">
        <v>313</v>
      </c>
      <c r="F165" s="86">
        <v>331</v>
      </c>
      <c r="G165" s="86">
        <v>332</v>
      </c>
      <c r="H165" s="86">
        <v>324</v>
      </c>
      <c r="I165" s="86">
        <v>318</v>
      </c>
      <c r="J165" s="86">
        <v>319</v>
      </c>
      <c r="K165" s="86">
        <v>321</v>
      </c>
      <c r="L165" s="86">
        <v>319</v>
      </c>
      <c r="M165" s="86">
        <v>316</v>
      </c>
      <c r="N165" s="86">
        <v>327</v>
      </c>
      <c r="O165" s="87">
        <v>319</v>
      </c>
      <c r="P165" s="210"/>
      <c r="Q165" s="126"/>
    </row>
    <row r="166" spans="2:22" ht="18.75" customHeight="1" thickBot="1" x14ac:dyDescent="0.2">
      <c r="B166" s="140" t="s">
        <v>80</v>
      </c>
      <c r="C166" s="111"/>
      <c r="D166" s="82">
        <f>ROUND(D157/D165/30/24*100,1)</f>
        <v>67.7</v>
      </c>
      <c r="E166" s="81">
        <f t="shared" ref="E166:N166" si="47">ROUND(E157/E165/30/24*100,1)</f>
        <v>65.5</v>
      </c>
      <c r="F166" s="79">
        <f t="shared" si="47"/>
        <v>67.099999999999994</v>
      </c>
      <c r="G166" s="79">
        <f t="shared" si="47"/>
        <v>64</v>
      </c>
      <c r="H166" s="79">
        <f t="shared" si="47"/>
        <v>69.900000000000006</v>
      </c>
      <c r="I166" s="79">
        <f t="shared" si="47"/>
        <v>70.5</v>
      </c>
      <c r="J166" s="79">
        <f t="shared" si="47"/>
        <v>66.599999999999994</v>
      </c>
      <c r="K166" s="79">
        <f t="shared" si="47"/>
        <v>69.099999999999994</v>
      </c>
      <c r="L166" s="79">
        <f t="shared" si="47"/>
        <v>65.900000000000006</v>
      </c>
      <c r="M166" s="79">
        <f t="shared" si="47"/>
        <v>68.2</v>
      </c>
      <c r="N166" s="79">
        <f t="shared" si="47"/>
        <v>66.7</v>
      </c>
      <c r="O166" s="78">
        <f>ROUND(O157/O165/30/24*100,1)</f>
        <v>60.3</v>
      </c>
      <c r="P166" s="99" t="str">
        <f>"平均 "&amp;ROUNDDOWN(AVERAGE(D166:O166),2)&amp;" %"</f>
        <v>平均 66.79 %</v>
      </c>
      <c r="Q166" s="125"/>
    </row>
    <row r="167" spans="2:22" ht="18.75" customHeight="1" thickBot="1" x14ac:dyDescent="0.2">
      <c r="B167" s="221" t="s">
        <v>15</v>
      </c>
      <c r="C167" s="223"/>
      <c r="D167" s="221" t="s">
        <v>16</v>
      </c>
      <c r="E167" s="222"/>
      <c r="F167" s="222"/>
      <c r="G167" s="222"/>
      <c r="H167" s="222"/>
      <c r="I167" s="222"/>
      <c r="J167" s="222"/>
      <c r="K167" s="222"/>
      <c r="L167" s="222"/>
      <c r="M167" s="222"/>
      <c r="N167" s="222"/>
      <c r="O167" s="223"/>
      <c r="P167" s="74" t="s">
        <v>53</v>
      </c>
      <c r="Q167" s="127"/>
    </row>
    <row r="168" spans="2:22" ht="18.75" customHeight="1" x14ac:dyDescent="0.15">
      <c r="B168" s="136" t="s">
        <v>45</v>
      </c>
      <c r="C168" s="145" t="s">
        <v>55</v>
      </c>
      <c r="D168" s="172">
        <f>ROUNDDOWN(D158*$P$168*(1.85-D160/100),2)</f>
        <v>0</v>
      </c>
      <c r="E168" s="157">
        <f t="shared" ref="E168:O168" si="48">ROUNDDOWN(E158*$P$168*(1.85-E160/100),2)</f>
        <v>0</v>
      </c>
      <c r="F168" s="157">
        <f t="shared" si="48"/>
        <v>0</v>
      </c>
      <c r="G168" s="157">
        <f t="shared" si="48"/>
        <v>0</v>
      </c>
      <c r="H168" s="157">
        <f t="shared" si="48"/>
        <v>0</v>
      </c>
      <c r="I168" s="157">
        <f t="shared" si="48"/>
        <v>0</v>
      </c>
      <c r="J168" s="157">
        <f t="shared" si="48"/>
        <v>0</v>
      </c>
      <c r="K168" s="157">
        <f t="shared" si="48"/>
        <v>0</v>
      </c>
      <c r="L168" s="157">
        <f t="shared" si="48"/>
        <v>0</v>
      </c>
      <c r="M168" s="157">
        <f t="shared" si="48"/>
        <v>0</v>
      </c>
      <c r="N168" s="157">
        <f t="shared" si="48"/>
        <v>0</v>
      </c>
      <c r="O168" s="173">
        <f t="shared" si="48"/>
        <v>0</v>
      </c>
      <c r="P168" s="179"/>
      <c r="Q168" s="131"/>
    </row>
    <row r="169" spans="2:22" ht="18.75" customHeight="1" x14ac:dyDescent="0.15">
      <c r="B169" s="139" t="s">
        <v>46</v>
      </c>
      <c r="C169" s="42" t="s">
        <v>39</v>
      </c>
      <c r="D169" s="158">
        <f>D162*$P$169</f>
        <v>0</v>
      </c>
      <c r="E169" s="160">
        <f t="shared" ref="E169:O169" si="49">E162*$P$169</f>
        <v>0</v>
      </c>
      <c r="F169" s="160">
        <f t="shared" si="49"/>
        <v>0</v>
      </c>
      <c r="G169" s="160">
        <f t="shared" si="49"/>
        <v>0</v>
      </c>
      <c r="H169" s="160">
        <f t="shared" si="49"/>
        <v>0</v>
      </c>
      <c r="I169" s="160">
        <f t="shared" si="49"/>
        <v>0</v>
      </c>
      <c r="J169" s="160">
        <f t="shared" si="49"/>
        <v>0</v>
      </c>
      <c r="K169" s="160">
        <f t="shared" si="49"/>
        <v>0</v>
      </c>
      <c r="L169" s="160">
        <f t="shared" si="49"/>
        <v>0</v>
      </c>
      <c r="M169" s="160">
        <f t="shared" si="49"/>
        <v>0</v>
      </c>
      <c r="N169" s="160">
        <f t="shared" si="49"/>
        <v>0</v>
      </c>
      <c r="O169" s="161">
        <f t="shared" si="49"/>
        <v>0</v>
      </c>
      <c r="P169" s="180"/>
      <c r="Q169" s="132"/>
    </row>
    <row r="170" spans="2:22" ht="18.75" customHeight="1" x14ac:dyDescent="0.15">
      <c r="B170" s="139" t="s">
        <v>56</v>
      </c>
      <c r="C170" s="42" t="s">
        <v>40</v>
      </c>
      <c r="D170" s="162"/>
      <c r="E170" s="164"/>
      <c r="F170" s="164"/>
      <c r="G170" s="160">
        <f t="shared" ref="G170:I170" si="50">G163*$P$170</f>
        <v>0</v>
      </c>
      <c r="H170" s="160">
        <f t="shared" si="50"/>
        <v>0</v>
      </c>
      <c r="I170" s="160">
        <f t="shared" si="50"/>
        <v>0</v>
      </c>
      <c r="J170" s="164"/>
      <c r="K170" s="164"/>
      <c r="L170" s="164"/>
      <c r="M170" s="164"/>
      <c r="N170" s="164"/>
      <c r="O170" s="165"/>
      <c r="P170" s="180"/>
      <c r="Q170" s="132"/>
    </row>
    <row r="171" spans="2:22" ht="18.75" customHeight="1" x14ac:dyDescent="0.15">
      <c r="B171" s="139" t="s">
        <v>57</v>
      </c>
      <c r="C171" s="42" t="s">
        <v>58</v>
      </c>
      <c r="D171" s="158">
        <f>D163*$P$171</f>
        <v>0</v>
      </c>
      <c r="E171" s="176">
        <f t="shared" ref="E171:O171" si="51">E163*$P$171</f>
        <v>0</v>
      </c>
      <c r="F171" s="176">
        <f t="shared" si="51"/>
        <v>0</v>
      </c>
      <c r="G171" s="164"/>
      <c r="H171" s="164"/>
      <c r="I171" s="164"/>
      <c r="J171" s="176">
        <f t="shared" si="51"/>
        <v>0</v>
      </c>
      <c r="K171" s="176">
        <f t="shared" si="51"/>
        <v>0</v>
      </c>
      <c r="L171" s="176">
        <f t="shared" si="51"/>
        <v>0</v>
      </c>
      <c r="M171" s="176">
        <f t="shared" si="51"/>
        <v>0</v>
      </c>
      <c r="N171" s="176">
        <f t="shared" si="51"/>
        <v>0</v>
      </c>
      <c r="O171" s="177">
        <f t="shared" si="51"/>
        <v>0</v>
      </c>
      <c r="P171" s="180"/>
      <c r="Q171" s="132"/>
    </row>
    <row r="172" spans="2:22" ht="18.75" customHeight="1" thickBot="1" x14ac:dyDescent="0.2">
      <c r="B172" s="142" t="s">
        <v>47</v>
      </c>
      <c r="C172" s="54" t="s">
        <v>59</v>
      </c>
      <c r="D172" s="174">
        <f>D164*$P$172</f>
        <v>0</v>
      </c>
      <c r="E172" s="167">
        <f t="shared" ref="E172:O172" si="52">E164*$P$172</f>
        <v>0</v>
      </c>
      <c r="F172" s="167">
        <f t="shared" si="52"/>
        <v>0</v>
      </c>
      <c r="G172" s="167">
        <f t="shared" si="52"/>
        <v>0</v>
      </c>
      <c r="H172" s="167">
        <f t="shared" si="52"/>
        <v>0</v>
      </c>
      <c r="I172" s="167">
        <f t="shared" si="52"/>
        <v>0</v>
      </c>
      <c r="J172" s="167">
        <f t="shared" si="52"/>
        <v>0</v>
      </c>
      <c r="K172" s="167">
        <f t="shared" si="52"/>
        <v>0</v>
      </c>
      <c r="L172" s="167">
        <f t="shared" si="52"/>
        <v>0</v>
      </c>
      <c r="M172" s="167">
        <f t="shared" si="52"/>
        <v>0</v>
      </c>
      <c r="N172" s="167">
        <f t="shared" si="52"/>
        <v>0</v>
      </c>
      <c r="O172" s="175">
        <f t="shared" si="52"/>
        <v>0</v>
      </c>
      <c r="P172" s="181"/>
      <c r="Q172" s="132"/>
      <c r="T172" s="19"/>
      <c r="U172" s="19"/>
      <c r="V172" s="205" t="str">
        <f>V154</f>
        <v>綱木坂
送水ポンプ場</v>
      </c>
    </row>
    <row r="173" spans="2:22" ht="18.75" customHeight="1" thickBot="1" x14ac:dyDescent="0.2">
      <c r="B173" s="143" t="s">
        <v>48</v>
      </c>
      <c r="C173" s="52" t="s">
        <v>60</v>
      </c>
      <c r="D173" s="20">
        <f t="shared" ref="D173:O173" si="53">INT(SUM(D168:D172))</f>
        <v>0</v>
      </c>
      <c r="E173" s="20">
        <f t="shared" si="53"/>
        <v>0</v>
      </c>
      <c r="F173" s="21">
        <f t="shared" si="53"/>
        <v>0</v>
      </c>
      <c r="G173" s="21">
        <f t="shared" si="53"/>
        <v>0</v>
      </c>
      <c r="H173" s="21">
        <f t="shared" si="53"/>
        <v>0</v>
      </c>
      <c r="I173" s="21">
        <f t="shared" si="53"/>
        <v>0</v>
      </c>
      <c r="J173" s="21">
        <f t="shared" si="53"/>
        <v>0</v>
      </c>
      <c r="K173" s="21">
        <f t="shared" si="53"/>
        <v>0</v>
      </c>
      <c r="L173" s="21">
        <f t="shared" si="53"/>
        <v>0</v>
      </c>
      <c r="M173" s="21">
        <f t="shared" si="53"/>
        <v>0</v>
      </c>
      <c r="N173" s="21">
        <f>INT(SUM(N168:N172))</f>
        <v>0</v>
      </c>
      <c r="O173" s="21">
        <f t="shared" si="53"/>
        <v>0</v>
      </c>
      <c r="P173" s="149">
        <f>SUM(D173:O173)</f>
        <v>0</v>
      </c>
      <c r="Q173" s="130"/>
      <c r="R173" s="206" t="s">
        <v>122</v>
      </c>
      <c r="S173" s="207"/>
      <c r="T173" s="207"/>
      <c r="U173" s="207"/>
      <c r="V173" s="208"/>
    </row>
    <row r="174" spans="2:22" s="25" customFormat="1" ht="27.75" customHeight="1" x14ac:dyDescent="0.15">
      <c r="B174" s="34"/>
      <c r="C174" s="147" t="s">
        <v>54</v>
      </c>
      <c r="D174" s="34"/>
      <c r="E174" s="30"/>
      <c r="F174" s="30"/>
      <c r="G174" s="30"/>
      <c r="H174" s="30"/>
      <c r="I174" s="30"/>
      <c r="J174" s="30"/>
      <c r="K174" s="30"/>
      <c r="L174" s="30"/>
      <c r="M174" s="30"/>
      <c r="N174" s="30"/>
      <c r="O174" s="88" t="s">
        <v>83</v>
      </c>
      <c r="P174" s="151">
        <f>SUM(D173:I173)</f>
        <v>0</v>
      </c>
      <c r="Q174" s="91"/>
      <c r="R174" s="200">
        <f>P173*3+P174</f>
        <v>0</v>
      </c>
      <c r="S174" s="201" t="s">
        <v>126</v>
      </c>
      <c r="T174" s="204" t="s">
        <v>127</v>
      </c>
      <c r="U174" s="202"/>
      <c r="V174" s="203"/>
    </row>
    <row r="175" spans="2:22" s="25" customFormat="1" ht="23.25" customHeight="1" thickBot="1" x14ac:dyDescent="0.2">
      <c r="B175" s="55" t="str">
        <f>B2&amp;" （単年合計）"</f>
        <v>仙台市水道局　国見浄水場外６施設 電力需給 （単年合計）</v>
      </c>
      <c r="C175" s="33"/>
      <c r="D175" s="29"/>
      <c r="E175" s="29"/>
      <c r="F175" s="29"/>
      <c r="G175" s="29"/>
      <c r="H175" s="29"/>
      <c r="I175" s="29"/>
      <c r="J175" s="29"/>
      <c r="K175" s="29"/>
      <c r="L175" s="29"/>
      <c r="M175" s="29"/>
      <c r="N175" s="29"/>
      <c r="O175" s="29"/>
      <c r="P175" s="29"/>
      <c r="Q175" s="29"/>
      <c r="R175" s="24"/>
    </row>
    <row r="176" spans="2:22" ht="18.75" customHeight="1" x14ac:dyDescent="0.15">
      <c r="B176" s="239" t="s">
        <v>52</v>
      </c>
      <c r="C176" s="240"/>
      <c r="D176" s="216" t="s">
        <v>22</v>
      </c>
      <c r="E176" s="217"/>
      <c r="F176" s="217"/>
      <c r="G176" s="217"/>
      <c r="H176" s="217"/>
      <c r="I176" s="217"/>
      <c r="J176" s="217"/>
      <c r="K176" s="217"/>
      <c r="L176" s="218"/>
      <c r="M176" s="219" t="s">
        <v>32</v>
      </c>
      <c r="N176" s="217"/>
      <c r="O176" s="220"/>
      <c r="P176" s="234" t="s">
        <v>10</v>
      </c>
      <c r="Q176" s="34"/>
    </row>
    <row r="177" spans="2:18" ht="18.75" customHeight="1" thickBot="1" x14ac:dyDescent="0.2">
      <c r="B177" s="241"/>
      <c r="C177" s="242"/>
      <c r="D177" s="39" t="s">
        <v>23</v>
      </c>
      <c r="E177" s="39" t="s">
        <v>24</v>
      </c>
      <c r="F177" s="39" t="s">
        <v>25</v>
      </c>
      <c r="G177" s="38" t="s">
        <v>26</v>
      </c>
      <c r="H177" s="38" t="s">
        <v>27</v>
      </c>
      <c r="I177" s="38" t="s">
        <v>28</v>
      </c>
      <c r="J177" s="39" t="s">
        <v>29</v>
      </c>
      <c r="K177" s="39" t="s">
        <v>30</v>
      </c>
      <c r="L177" s="39" t="s">
        <v>31</v>
      </c>
      <c r="M177" s="41" t="s">
        <v>33</v>
      </c>
      <c r="N177" s="41" t="s">
        <v>34</v>
      </c>
      <c r="O177" s="41" t="s">
        <v>35</v>
      </c>
      <c r="P177" s="215"/>
      <c r="Q177" s="34"/>
    </row>
    <row r="178" spans="2:18" ht="18.75" customHeight="1" thickBot="1" x14ac:dyDescent="0.2">
      <c r="B178" s="231" t="s">
        <v>50</v>
      </c>
      <c r="C178" s="223"/>
      <c r="D178" s="17">
        <f t="shared" ref="D178:O179" si="54">D10+D33+D59+D82+D108+D131+D157</f>
        <v>830891</v>
      </c>
      <c r="E178" s="17">
        <f t="shared" si="54"/>
        <v>750888</v>
      </c>
      <c r="F178" s="18">
        <f t="shared" si="54"/>
        <v>764120</v>
      </c>
      <c r="G178" s="18">
        <f t="shared" si="54"/>
        <v>723406</v>
      </c>
      <c r="H178" s="18">
        <f t="shared" si="54"/>
        <v>772258</v>
      </c>
      <c r="I178" s="18">
        <f t="shared" si="54"/>
        <v>746703</v>
      </c>
      <c r="J178" s="18">
        <f t="shared" si="54"/>
        <v>728545</v>
      </c>
      <c r="K178" s="18">
        <f t="shared" si="54"/>
        <v>799990</v>
      </c>
      <c r="L178" s="18">
        <f t="shared" si="54"/>
        <v>800284</v>
      </c>
      <c r="M178" s="18">
        <f t="shared" si="54"/>
        <v>868595</v>
      </c>
      <c r="N178" s="18">
        <f t="shared" si="54"/>
        <v>869760</v>
      </c>
      <c r="O178" s="18">
        <f t="shared" si="54"/>
        <v>784988</v>
      </c>
      <c r="P178" s="152">
        <f>SUM(D178:O178)</f>
        <v>9440428</v>
      </c>
      <c r="Q178" s="133"/>
    </row>
    <row r="179" spans="2:18" ht="18.75" customHeight="1" thickBot="1" x14ac:dyDescent="0.2">
      <c r="B179" s="231" t="s">
        <v>51</v>
      </c>
      <c r="C179" s="223"/>
      <c r="D179" s="17">
        <f t="shared" si="54"/>
        <v>2038</v>
      </c>
      <c r="E179" s="17">
        <f t="shared" si="54"/>
        <v>2038</v>
      </c>
      <c r="F179" s="18">
        <f t="shared" si="54"/>
        <v>2038</v>
      </c>
      <c r="G179" s="18">
        <f t="shared" si="54"/>
        <v>2038</v>
      </c>
      <c r="H179" s="18">
        <f t="shared" si="54"/>
        <v>2038</v>
      </c>
      <c r="I179" s="18">
        <f t="shared" si="54"/>
        <v>2038</v>
      </c>
      <c r="J179" s="18">
        <f t="shared" si="54"/>
        <v>2038</v>
      </c>
      <c r="K179" s="18">
        <f t="shared" si="54"/>
        <v>2038</v>
      </c>
      <c r="L179" s="18">
        <f t="shared" si="54"/>
        <v>2038</v>
      </c>
      <c r="M179" s="18">
        <f t="shared" si="54"/>
        <v>2038</v>
      </c>
      <c r="N179" s="18">
        <f t="shared" si="54"/>
        <v>2038</v>
      </c>
      <c r="O179" s="18">
        <f t="shared" si="54"/>
        <v>2038</v>
      </c>
      <c r="P179" s="153">
        <f>MAX(D179:O179)</f>
        <v>2038</v>
      </c>
      <c r="Q179" s="134"/>
    </row>
    <row r="180" spans="2:18" ht="18.75" customHeight="1" thickBot="1" x14ac:dyDescent="0.2">
      <c r="B180" s="231" t="s">
        <v>85</v>
      </c>
      <c r="C180" s="223"/>
      <c r="D180" s="11">
        <f t="shared" ref="D180:O180" si="55">D26+D49+D75+D98+D124+D147+D173</f>
        <v>0</v>
      </c>
      <c r="E180" s="11">
        <f t="shared" si="55"/>
        <v>0</v>
      </c>
      <c r="F180" s="12">
        <f t="shared" si="55"/>
        <v>0</v>
      </c>
      <c r="G180" s="12">
        <f t="shared" si="55"/>
        <v>0</v>
      </c>
      <c r="H180" s="12">
        <f t="shared" si="55"/>
        <v>0</v>
      </c>
      <c r="I180" s="12">
        <f t="shared" si="55"/>
        <v>0</v>
      </c>
      <c r="J180" s="12">
        <f t="shared" si="55"/>
        <v>0</v>
      </c>
      <c r="K180" s="12">
        <f t="shared" si="55"/>
        <v>0</v>
      </c>
      <c r="L180" s="12">
        <f t="shared" si="55"/>
        <v>0</v>
      </c>
      <c r="M180" s="12">
        <f t="shared" si="55"/>
        <v>0</v>
      </c>
      <c r="N180" s="12">
        <f t="shared" si="55"/>
        <v>0</v>
      </c>
      <c r="O180" s="12">
        <f t="shared" si="55"/>
        <v>0</v>
      </c>
      <c r="P180" s="154">
        <f>SUM(D180:O180)</f>
        <v>0</v>
      </c>
      <c r="Q180" s="135"/>
      <c r="R180" s="22"/>
    </row>
    <row r="181" spans="2:18" ht="19.5" customHeight="1" thickBot="1" x14ac:dyDescent="0.2">
      <c r="B181" s="29"/>
      <c r="C181" s="33"/>
      <c r="D181" s="29"/>
      <c r="E181" s="29"/>
      <c r="F181" s="29"/>
      <c r="G181" s="29"/>
      <c r="H181" s="29"/>
      <c r="I181" s="29"/>
      <c r="J181" s="29"/>
      <c r="K181" s="29"/>
      <c r="L181" s="29"/>
      <c r="M181" s="29"/>
      <c r="N181" s="93" t="s">
        <v>84</v>
      </c>
      <c r="O181" s="94" t="s">
        <v>83</v>
      </c>
      <c r="P181" s="155">
        <f>SUM(D180:I180)</f>
        <v>0</v>
      </c>
      <c r="Q181" s="120"/>
    </row>
    <row r="182" spans="2:18" ht="17.25" customHeight="1" thickBot="1" x14ac:dyDescent="0.2">
      <c r="B182" s="29"/>
      <c r="C182" s="33"/>
      <c r="D182" s="238" t="s">
        <v>87</v>
      </c>
      <c r="E182" s="238"/>
      <c r="F182" s="238"/>
      <c r="G182" s="29"/>
      <c r="H182" s="29"/>
      <c r="I182" s="29"/>
      <c r="J182" s="61"/>
      <c r="K182" s="61"/>
      <c r="L182" s="61"/>
      <c r="M182" s="61"/>
      <c r="N182" s="29"/>
      <c r="O182" s="29"/>
      <c r="P182" s="50"/>
      <c r="Q182" s="50"/>
    </row>
    <row r="183" spans="2:18" ht="18.75" customHeight="1" thickBot="1" x14ac:dyDescent="0.2">
      <c r="B183" s="232" t="s">
        <v>88</v>
      </c>
      <c r="C183" s="233"/>
      <c r="D183" s="235">
        <f>P180*3+P181</f>
        <v>0</v>
      </c>
      <c r="E183" s="236"/>
      <c r="F183" s="237"/>
      <c r="G183" s="60"/>
      <c r="H183" s="250"/>
      <c r="I183" s="250"/>
      <c r="J183" s="252" t="s">
        <v>130</v>
      </c>
      <c r="K183" s="245">
        <f>ROUNDDOWN(D183,-3)</f>
        <v>0</v>
      </c>
      <c r="L183" s="246"/>
      <c r="M183" s="247"/>
      <c r="N183" s="253" t="s">
        <v>89</v>
      </c>
      <c r="O183" s="29"/>
      <c r="P183" s="29"/>
      <c r="Q183" s="29"/>
    </row>
    <row r="184" spans="2:18" ht="18.75" customHeight="1" x14ac:dyDescent="0.15">
      <c r="B184" s="29"/>
      <c r="C184" s="33"/>
      <c r="D184" s="29"/>
      <c r="E184" s="95" t="s">
        <v>86</v>
      </c>
      <c r="F184" s="96" t="s">
        <v>121</v>
      </c>
      <c r="G184" s="29"/>
      <c r="H184" s="251"/>
      <c r="I184" s="251"/>
      <c r="J184" s="29"/>
      <c r="K184" s="254" t="s">
        <v>131</v>
      </c>
      <c r="L184" s="254"/>
      <c r="M184" s="254"/>
      <c r="N184" s="29"/>
      <c r="P184" s="29"/>
      <c r="Q184" s="29"/>
    </row>
    <row r="185" spans="2:18" ht="18.75" customHeight="1" x14ac:dyDescent="0.15">
      <c r="B185" s="29" t="s">
        <v>17</v>
      </c>
      <c r="C185" s="33"/>
      <c r="D185" s="29"/>
      <c r="E185" s="29"/>
      <c r="F185" s="29"/>
      <c r="G185" s="29"/>
      <c r="H185" s="33"/>
      <c r="I185" s="29"/>
      <c r="O185" s="33"/>
      <c r="P185" s="97"/>
      <c r="Q185" s="97"/>
    </row>
    <row r="186" spans="2:18" ht="14.25" customHeight="1" x14ac:dyDescent="0.15">
      <c r="B186" s="33" t="s">
        <v>90</v>
      </c>
      <c r="C186" s="33"/>
      <c r="D186" s="29"/>
      <c r="E186" s="29"/>
      <c r="F186" s="29"/>
      <c r="G186" s="29"/>
      <c r="H186" s="29"/>
      <c r="I186" s="29"/>
      <c r="J186" s="29"/>
      <c r="K186" s="51"/>
      <c r="L186" s="51"/>
      <c r="M186" s="29"/>
      <c r="N186" s="29"/>
      <c r="O186" s="29"/>
      <c r="P186" s="29"/>
      <c r="Q186" s="29"/>
    </row>
    <row r="187" spans="2:18" ht="14.25" customHeight="1" x14ac:dyDescent="0.15">
      <c r="B187" s="29" t="s">
        <v>18</v>
      </c>
      <c r="C187" s="33"/>
      <c r="D187" s="29"/>
      <c r="E187" s="29"/>
      <c r="F187" s="29"/>
      <c r="G187" s="29"/>
      <c r="H187" s="29"/>
      <c r="I187" s="29"/>
      <c r="J187" s="29"/>
      <c r="K187" s="29"/>
      <c r="L187" s="29"/>
      <c r="M187" s="29"/>
      <c r="N187" s="29"/>
      <c r="O187" s="29"/>
      <c r="P187" s="29"/>
      <c r="Q187" s="29"/>
    </row>
    <row r="188" spans="2:18" ht="14.25" customHeight="1" x14ac:dyDescent="0.15">
      <c r="B188" s="33" t="s">
        <v>91</v>
      </c>
      <c r="C188" s="33"/>
      <c r="D188" s="29"/>
      <c r="E188" s="29"/>
      <c r="F188" s="29"/>
      <c r="G188" s="29"/>
      <c r="I188" s="33" t="s">
        <v>99</v>
      </c>
      <c r="J188" s="29"/>
      <c r="K188" s="29"/>
      <c r="L188" s="29"/>
      <c r="M188" s="29"/>
      <c r="N188" s="29"/>
      <c r="O188" s="29"/>
      <c r="P188" s="29"/>
      <c r="Q188" s="29"/>
    </row>
    <row r="189" spans="2:18" ht="14.25" customHeight="1" x14ac:dyDescent="0.15">
      <c r="B189" s="33" t="s">
        <v>92</v>
      </c>
      <c r="C189" s="33"/>
      <c r="D189" s="29"/>
      <c r="E189" s="29"/>
      <c r="F189" s="29"/>
      <c r="G189" s="29"/>
      <c r="I189" s="33" t="s">
        <v>100</v>
      </c>
      <c r="J189" s="29"/>
      <c r="K189" s="29"/>
      <c r="L189" s="29"/>
      <c r="M189" s="29"/>
      <c r="N189" s="29"/>
      <c r="O189" s="29"/>
      <c r="P189" s="29"/>
      <c r="Q189" s="29"/>
    </row>
    <row r="190" spans="2:18" ht="14.25" customHeight="1" x14ac:dyDescent="0.15">
      <c r="B190" s="33" t="s">
        <v>93</v>
      </c>
      <c r="C190" s="33"/>
      <c r="D190" s="29"/>
      <c r="E190" s="29"/>
      <c r="F190" s="29"/>
      <c r="G190" s="29"/>
      <c r="H190" s="29"/>
      <c r="I190" s="29"/>
      <c r="J190" s="29"/>
      <c r="K190" s="29"/>
      <c r="L190" s="29"/>
      <c r="M190" s="29"/>
      <c r="N190" s="29"/>
      <c r="O190" s="29"/>
      <c r="P190" s="29"/>
      <c r="Q190" s="29"/>
    </row>
    <row r="191" spans="2:18" ht="14.25" customHeight="1" x14ac:dyDescent="0.15">
      <c r="B191" s="33" t="s">
        <v>94</v>
      </c>
      <c r="C191" s="33"/>
      <c r="D191" s="29"/>
      <c r="E191" s="29"/>
      <c r="F191" s="29"/>
      <c r="G191" s="29"/>
      <c r="H191" s="29"/>
      <c r="I191" s="29"/>
      <c r="J191" s="29"/>
      <c r="K191" s="29"/>
      <c r="L191" s="29"/>
      <c r="M191" s="29"/>
      <c r="N191" s="29"/>
      <c r="O191" s="29"/>
      <c r="P191" s="29"/>
      <c r="Q191" s="29"/>
    </row>
    <row r="192" spans="2:18" ht="14.25" customHeight="1" x14ac:dyDescent="0.15">
      <c r="B192" s="29" t="s">
        <v>19</v>
      </c>
      <c r="C192" s="33"/>
      <c r="D192" s="29"/>
      <c r="E192" s="29"/>
      <c r="F192" s="29"/>
      <c r="G192" s="29"/>
      <c r="H192" s="29"/>
      <c r="I192" s="29"/>
      <c r="J192" s="29"/>
      <c r="K192" s="29"/>
      <c r="L192" s="29"/>
      <c r="M192" s="29"/>
      <c r="N192" s="29"/>
      <c r="O192" s="29"/>
      <c r="P192" s="29"/>
      <c r="Q192" s="29"/>
    </row>
    <row r="193" spans="2:17" s="5" customFormat="1" ht="14.25" customHeight="1" x14ac:dyDescent="0.15">
      <c r="B193" s="33" t="s">
        <v>95</v>
      </c>
      <c r="C193" s="33"/>
      <c r="D193" s="29"/>
      <c r="E193" s="29"/>
      <c r="F193" s="29"/>
      <c r="G193" s="29"/>
      <c r="H193" s="29"/>
      <c r="I193" s="29"/>
      <c r="J193" s="29"/>
      <c r="K193" s="29"/>
      <c r="L193" s="29"/>
      <c r="M193" s="29"/>
      <c r="N193" s="29"/>
      <c r="O193" s="29"/>
      <c r="P193" s="29"/>
      <c r="Q193" s="29"/>
    </row>
    <row r="194" spans="2:17" s="5" customFormat="1" ht="14.25" customHeight="1" x14ac:dyDescent="0.15">
      <c r="B194" s="29" t="s">
        <v>20</v>
      </c>
      <c r="C194" s="33"/>
      <c r="D194" s="29"/>
      <c r="E194" s="29"/>
      <c r="F194" s="29"/>
      <c r="G194" s="29"/>
      <c r="H194" s="29"/>
      <c r="I194" s="29"/>
      <c r="J194" s="29"/>
      <c r="K194" s="29"/>
      <c r="L194" s="29"/>
      <c r="M194" s="29"/>
      <c r="N194" s="29"/>
      <c r="O194" s="29"/>
      <c r="P194" s="29"/>
      <c r="Q194" s="29"/>
    </row>
    <row r="195" spans="2:17" s="5" customFormat="1" ht="14.25" customHeight="1" x14ac:dyDescent="0.15">
      <c r="B195" s="29" t="s">
        <v>21</v>
      </c>
      <c r="C195" s="33"/>
      <c r="D195" s="29"/>
      <c r="E195" s="29"/>
      <c r="F195" s="29"/>
      <c r="G195" s="29"/>
      <c r="H195" s="29"/>
      <c r="I195" s="29"/>
      <c r="J195" s="29"/>
      <c r="K195" s="29"/>
      <c r="L195" s="29"/>
      <c r="M195" s="29"/>
      <c r="N195" s="29"/>
      <c r="O195" s="29"/>
      <c r="P195" s="29"/>
      <c r="Q195" s="29"/>
    </row>
    <row r="196" spans="2:17" s="5" customFormat="1" x14ac:dyDescent="0.15">
      <c r="B196" s="25"/>
      <c r="C196" s="98"/>
      <c r="D196" s="25"/>
      <c r="E196" s="25"/>
      <c r="F196" s="25"/>
      <c r="G196" s="25"/>
      <c r="H196" s="25"/>
      <c r="I196" s="25"/>
      <c r="J196" s="25"/>
      <c r="K196" s="25"/>
      <c r="L196" s="25"/>
      <c r="M196" s="25"/>
      <c r="N196" s="25"/>
      <c r="O196" s="25"/>
      <c r="P196" s="25"/>
      <c r="Q196" s="25"/>
    </row>
    <row r="197" spans="2:17" s="5" customFormat="1" x14ac:dyDescent="0.15">
      <c r="B197" s="25"/>
      <c r="C197" s="98"/>
      <c r="D197" s="25"/>
      <c r="E197" s="25"/>
      <c r="F197" s="25"/>
      <c r="G197" s="25"/>
      <c r="H197" s="25"/>
      <c r="I197" s="25"/>
      <c r="J197" s="25"/>
      <c r="K197" s="25"/>
      <c r="L197" s="25"/>
      <c r="M197" s="25"/>
      <c r="N197" s="25"/>
      <c r="O197" s="25"/>
      <c r="P197" s="25"/>
      <c r="Q197" s="25"/>
    </row>
  </sheetData>
  <sheetProtection password="C6D1" sheet="1" objects="1" scenarios="1"/>
  <mergeCells count="129">
    <mergeCell ref="K183:M183"/>
    <mergeCell ref="K184:M184"/>
    <mergeCell ref="B178:C178"/>
    <mergeCell ref="B179:C179"/>
    <mergeCell ref="B180:C180"/>
    <mergeCell ref="D182:F182"/>
    <mergeCell ref="B183:C183"/>
    <mergeCell ref="D183:F183"/>
    <mergeCell ref="P162:P165"/>
    <mergeCell ref="B167:C167"/>
    <mergeCell ref="D167:O167"/>
    <mergeCell ref="R173:V173"/>
    <mergeCell ref="B176:C177"/>
    <mergeCell ref="D176:L176"/>
    <mergeCell ref="M176:O176"/>
    <mergeCell ref="P176:P177"/>
    <mergeCell ref="B155:B156"/>
    <mergeCell ref="C155:C156"/>
    <mergeCell ref="D155:L155"/>
    <mergeCell ref="M155:O155"/>
    <mergeCell ref="P155:P156"/>
    <mergeCell ref="R155:V155"/>
    <mergeCell ref="B150:P151"/>
    <mergeCell ref="B153:B154"/>
    <mergeCell ref="I153:J153"/>
    <mergeCell ref="K153:L153"/>
    <mergeCell ref="I154:J154"/>
    <mergeCell ref="K154:L154"/>
    <mergeCell ref="P136:P139"/>
    <mergeCell ref="B141:C141"/>
    <mergeCell ref="D141:O141"/>
    <mergeCell ref="R147:V147"/>
    <mergeCell ref="H149:I149"/>
    <mergeCell ref="K149:L149"/>
    <mergeCell ref="B129:B130"/>
    <mergeCell ref="C129:C130"/>
    <mergeCell ref="D129:L129"/>
    <mergeCell ref="M129:O129"/>
    <mergeCell ref="P129:P130"/>
    <mergeCell ref="R129:V129"/>
    <mergeCell ref="P113:P116"/>
    <mergeCell ref="B118:C118"/>
    <mergeCell ref="D118:O118"/>
    <mergeCell ref="R124:V124"/>
    <mergeCell ref="B127:B128"/>
    <mergeCell ref="I127:J127"/>
    <mergeCell ref="K127:L127"/>
    <mergeCell ref="I128:J128"/>
    <mergeCell ref="K128:L128"/>
    <mergeCell ref="B106:B107"/>
    <mergeCell ref="C106:C107"/>
    <mergeCell ref="D106:L106"/>
    <mergeCell ref="M106:O106"/>
    <mergeCell ref="P106:P107"/>
    <mergeCell ref="R106:V106"/>
    <mergeCell ref="B101:P102"/>
    <mergeCell ref="B104:B105"/>
    <mergeCell ref="I104:J104"/>
    <mergeCell ref="K104:L104"/>
    <mergeCell ref="I105:J105"/>
    <mergeCell ref="K105:L105"/>
    <mergeCell ref="P87:P90"/>
    <mergeCell ref="B92:C92"/>
    <mergeCell ref="D92:O92"/>
    <mergeCell ref="R98:V98"/>
    <mergeCell ref="H100:I100"/>
    <mergeCell ref="K100:L100"/>
    <mergeCell ref="B80:B81"/>
    <mergeCell ref="C80:C81"/>
    <mergeCell ref="D80:L80"/>
    <mergeCell ref="M80:O80"/>
    <mergeCell ref="P80:P81"/>
    <mergeCell ref="R80:V80"/>
    <mergeCell ref="P64:P67"/>
    <mergeCell ref="B69:C69"/>
    <mergeCell ref="D69:O69"/>
    <mergeCell ref="R75:V75"/>
    <mergeCell ref="B78:B79"/>
    <mergeCell ref="I78:J78"/>
    <mergeCell ref="K78:L78"/>
    <mergeCell ref="I79:J79"/>
    <mergeCell ref="K79:L79"/>
    <mergeCell ref="B57:B58"/>
    <mergeCell ref="C57:C58"/>
    <mergeCell ref="D57:L57"/>
    <mergeCell ref="M57:O57"/>
    <mergeCell ref="P57:P58"/>
    <mergeCell ref="R57:V57"/>
    <mergeCell ref="B52:P53"/>
    <mergeCell ref="B55:B56"/>
    <mergeCell ref="I55:J55"/>
    <mergeCell ref="K55:L55"/>
    <mergeCell ref="I56:J56"/>
    <mergeCell ref="K56:L56"/>
    <mergeCell ref="P38:P41"/>
    <mergeCell ref="B43:C43"/>
    <mergeCell ref="D43:O43"/>
    <mergeCell ref="R49:V49"/>
    <mergeCell ref="H51:I51"/>
    <mergeCell ref="K51:L51"/>
    <mergeCell ref="B31:B32"/>
    <mergeCell ref="C31:C32"/>
    <mergeCell ref="D31:L31"/>
    <mergeCell ref="M31:O31"/>
    <mergeCell ref="P31:P32"/>
    <mergeCell ref="R31:V31"/>
    <mergeCell ref="P15:P18"/>
    <mergeCell ref="B20:C20"/>
    <mergeCell ref="D20:O20"/>
    <mergeCell ref="R26:V26"/>
    <mergeCell ref="B29:B30"/>
    <mergeCell ref="I29:J29"/>
    <mergeCell ref="K29:L29"/>
    <mergeCell ref="I30:J30"/>
    <mergeCell ref="K30:L30"/>
    <mergeCell ref="B8:B9"/>
    <mergeCell ref="C8:C9"/>
    <mergeCell ref="D8:L8"/>
    <mergeCell ref="M8:O8"/>
    <mergeCell ref="P8:P9"/>
    <mergeCell ref="R8:V8"/>
    <mergeCell ref="H2:I2"/>
    <mergeCell ref="K2:L2"/>
    <mergeCell ref="B3:P4"/>
    <mergeCell ref="B6:B7"/>
    <mergeCell ref="I6:J6"/>
    <mergeCell ref="K6:L6"/>
    <mergeCell ref="I7:J7"/>
    <mergeCell ref="K7:L7"/>
  </mergeCells>
  <phoneticPr fontId="3"/>
  <dataValidations xWindow="605" yWindow="422" count="5">
    <dataValidation type="decimal" operator="greaterThan" allowBlank="1" showInputMessage="1" showErrorMessage="1" promptTitle="基本料金単価（税込）" prompt="小数第２位まで" sqref="P21 P44 P70 P93 P119 P142 P168">
      <formula1>0</formula1>
    </dataValidation>
    <dataValidation type="decimal" operator="greaterThan" allowBlank="1" showInputMessage="1" showErrorMessage="1" promptTitle="ピーク料金単価（税込）" prompt="小数第２位まで" sqref="P22 P45 P71 P94 P120 P143 P169">
      <formula1>0</formula1>
    </dataValidation>
    <dataValidation type="decimal" operator="greaterThan" allowBlank="1" showInputMessage="1" showErrorMessage="1" promptTitle="その他季料金単価（税込）" prompt="小数第２位まで" sqref="P24 P47 P73 P96 P122 P145 P171">
      <formula1>0</formula1>
    </dataValidation>
    <dataValidation type="decimal" operator="greaterThan" allowBlank="1" showInputMessage="1" showErrorMessage="1" promptTitle="夜間料金単価（税込）" prompt="小数第２位まで" sqref="P25 P48 P74 P97 P123 P146 P172">
      <formula1>0</formula1>
    </dataValidation>
    <dataValidation type="decimal" operator="greaterThan" allowBlank="1" showInputMessage="1" showErrorMessage="1" promptTitle="夏季料金単価（税込）" prompt="小数第２位まで" sqref="P170 P144 P121 P95 P72 P46 P23">
      <formula1>0</formula1>
    </dataValidation>
  </dataValidations>
  <pageMargins left="0.7" right="0.7" top="0.75" bottom="0.75" header="0.3" footer="0.3"/>
  <pageSetup paperSize="9" scale="57" orientation="landscape" r:id="rId1"/>
  <rowBreaks count="3" manualBreakCount="3">
    <brk id="50" max="16383" man="1"/>
    <brk id="99" max="16" man="1"/>
    <brk id="148" max="16" man="1"/>
  </rowBreaks>
  <colBreaks count="1" manualBreakCount="1">
    <brk id="1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入札金額積算内訳書＿浄水場外6施設</vt:lpstr>
      <vt:lpstr>入札金額積算内訳書＿浄水場外6施設!Print_Area</vt:lpstr>
    </vt:vector>
  </TitlesOfParts>
  <Company>仙台市水道局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管財荒川</cp:lastModifiedBy>
  <cp:lastPrinted>2019-11-25T01:38:20Z</cp:lastPrinted>
  <dcterms:created xsi:type="dcterms:W3CDTF">2012-05-21T05:56:21Z</dcterms:created>
  <dcterms:modified xsi:type="dcterms:W3CDTF">2019-11-27T05:18:05Z</dcterms:modified>
</cp:coreProperties>
</file>