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n5al-fs01\Shares\0130_財務課\02契約係\◇ＷＴＯ\◇電力\R050901\005公告\①茂庭浄水場外（浄水部１）\"/>
    </mc:Choice>
  </mc:AlternateContent>
  <bookViews>
    <workbookView xWindow="0" yWindow="0" windowWidth="20490" windowHeight="7155" tabRatio="869"/>
  </bookViews>
  <sheets>
    <sheet name="（１）入札金額積算内訳書R0510_R0609" sheetId="8" r:id="rId1"/>
    <sheet name="（２）入札金額積算内訳書R0610_R0809" sheetId="36" r:id="rId2"/>
    <sheet name="契約書明細" sheetId="27" r:id="rId3"/>
    <sheet name="特記仕様書＿別紙＿実績使用電力量及び予定使用電力量" sheetId="28" r:id="rId4"/>
  </sheets>
  <definedNames>
    <definedName name="_xlnm.Print_Area" localSheetId="0">'（１）入札金額積算内訳書R0510_R0609'!$A$1:$Q$219</definedName>
    <definedName name="_xlnm.Print_Area" localSheetId="1">'（２）入札金額積算内訳書R0610_R0809'!$A$1:$Q$234</definedName>
    <definedName name="_xlnm.Print_Area" localSheetId="3">特記仕様書＿別紙＿実績使用電力量及び予定使用電力量!$A$1:$H$157</definedName>
    <definedName name="_xlnm.Print_Titles" localSheetId="2">契約書明細!$1:$6</definedName>
    <definedName name="_xlnm.Print_Titles" localSheetId="3">特記仕様書＿別紙＿実績使用電力量及び予定使用電力量!$1:$5</definedName>
    <definedName name="単価＿施設1" localSheetId="1">'（２）入札金額積算内訳書R0610_R0809'!$P$28:$P$33</definedName>
    <definedName name="単価＿施設1">'（１）入札金額積算内訳書R0510_R0609'!$P$28:$P$33</definedName>
    <definedName name="単価＿施設2" localSheetId="1">'（２）入札金額積算内訳書R0610_R0809'!$P$52:$P$57</definedName>
    <definedName name="単価＿施設2">'（１）入札金額積算内訳書R0510_R0609'!$P$52:$P$57</definedName>
    <definedName name="単価＿施設3" localSheetId="1">'（２）入札金額積算内訳書R0610_R0809'!$P$79:$P$84</definedName>
    <definedName name="単価＿施設3">'（１）入札金額積算内訳書R0510_R0609'!$P$80:$P$85</definedName>
    <definedName name="単価＿施設4">'（１）入札金額積算内訳書R0510_R0609'!$P$104:$P$109</definedName>
    <definedName name="単価＿施設5">'（１）入札金額積算内訳書R0510_R0609'!$P$131:$P$136</definedName>
    <definedName name="単価＿施設6">'（１）入札金額積算内訳書R0510_R0609'!$P$155:$P$160</definedName>
    <definedName name="単価＿施設7">'（１）入札金額積算内訳書R0510_R0609'!$P$182:$P$187</definedName>
    <definedName name="単価＿施設8">'（１）入札金額積算内訳書R0510_R0609'!$P$205:$P$208</definedName>
    <definedName name="電力量＿施設1" localSheetId="1">'（２）入札金額積算内訳書R0610_R0809'!$D$17:$O$17</definedName>
    <definedName name="電力量＿施設1">'（１）入札金額積算内訳書R0510_R0609'!$D$17:$O$17</definedName>
    <definedName name="電力量＿施設2" localSheetId="1">'（２）入札金額積算内訳書R0610_R0809'!$D$41:$O$41</definedName>
    <definedName name="電力量＿施設2">'（１）入札金額積算内訳書R0510_R0609'!$D$41:$O$41</definedName>
    <definedName name="電力量＿施設3" localSheetId="1">'（２）入札金額積算内訳書R0610_R0809'!$D$68:$O$68</definedName>
    <definedName name="電力量＿施設3">'（１）入札金額積算内訳書R0510_R0609'!$D$69:$O$69</definedName>
  </definedNames>
  <calcPr calcId="162913"/>
</workbook>
</file>

<file path=xl/calcChain.xml><?xml version="1.0" encoding="utf-8"?>
<calcChain xmlns="http://schemas.openxmlformats.org/spreadsheetml/2006/main">
  <c r="D108" i="36" l="1"/>
  <c r="E128" i="28" l="1"/>
  <c r="B213" i="36" l="1"/>
  <c r="B214" i="8"/>
  <c r="M162" i="36"/>
  <c r="K162" i="36"/>
  <c r="H162" i="36"/>
  <c r="M111" i="36"/>
  <c r="K111" i="36"/>
  <c r="H111" i="36"/>
  <c r="M60" i="36"/>
  <c r="K60" i="36"/>
  <c r="H60" i="36"/>
  <c r="M163" i="8"/>
  <c r="K163" i="8"/>
  <c r="H163" i="8"/>
  <c r="M112" i="8"/>
  <c r="K112" i="8"/>
  <c r="H112" i="8"/>
  <c r="M61" i="8"/>
  <c r="K61" i="8"/>
  <c r="H61" i="8"/>
  <c r="P199" i="36"/>
  <c r="P175" i="36"/>
  <c r="B162" i="36"/>
  <c r="P148" i="36"/>
  <c r="P124" i="36"/>
  <c r="B111" i="36"/>
  <c r="P97" i="36"/>
  <c r="P73" i="36"/>
  <c r="B60" i="36"/>
  <c r="P46" i="36"/>
  <c r="P200" i="8" l="1"/>
  <c r="P125" i="8"/>
  <c r="P98" i="8"/>
  <c r="P74" i="8"/>
  <c r="P46" i="8"/>
  <c r="B112" i="8" l="1"/>
  <c r="B61" i="8"/>
  <c r="P176" i="8"/>
  <c r="P149" i="8"/>
  <c r="B2" i="28" l="1"/>
  <c r="B163" i="8" l="1"/>
  <c r="I84" i="8" l="1"/>
  <c r="O54" i="8"/>
  <c r="L53" i="8"/>
  <c r="E78" i="8"/>
  <c r="H129" i="8"/>
  <c r="N133" i="8"/>
  <c r="K159" i="8"/>
  <c r="O78" i="8"/>
  <c r="I183" i="8"/>
  <c r="E185" i="8"/>
  <c r="J159" i="8"/>
  <c r="G135" i="8"/>
  <c r="J32" i="8"/>
  <c r="G183" i="8"/>
  <c r="F159" i="8"/>
  <c r="E186" i="8"/>
  <c r="O29" i="8"/>
  <c r="I55" i="8"/>
  <c r="L186" i="8"/>
  <c r="E158" i="8"/>
  <c r="L156" i="8"/>
  <c r="L50" i="8"/>
  <c r="D83" i="8"/>
  <c r="I116" i="8"/>
  <c r="P122" i="8"/>
  <c r="F135" i="8"/>
  <c r="K158" i="8"/>
  <c r="P43" i="8"/>
  <c r="I37" i="8"/>
  <c r="M81" i="8"/>
  <c r="F78" i="8"/>
  <c r="J53" i="8"/>
  <c r="E132" i="8"/>
  <c r="H26" i="8"/>
  <c r="E31" i="8"/>
  <c r="J180" i="8"/>
  <c r="O30" i="8"/>
  <c r="P124" i="8"/>
  <c r="K153" i="8"/>
  <c r="O32" i="8"/>
  <c r="K186" i="8"/>
  <c r="L78" i="8"/>
  <c r="K56" i="8"/>
  <c r="M133" i="8"/>
  <c r="I29" i="8"/>
  <c r="G55" i="8"/>
  <c r="P69" i="8"/>
  <c r="D78" i="8"/>
  <c r="D132" i="8"/>
  <c r="H186" i="8"/>
  <c r="N106" i="8"/>
  <c r="N54" i="8"/>
  <c r="N108" i="8"/>
  <c r="O106" i="8"/>
  <c r="N53" i="8"/>
  <c r="G107" i="8"/>
  <c r="J31" i="8"/>
  <c r="H55" i="8"/>
  <c r="G29" i="8"/>
  <c r="H158" i="8"/>
  <c r="I102" i="8"/>
  <c r="G159" i="8"/>
  <c r="K185" i="8"/>
  <c r="H153" i="8"/>
  <c r="I156" i="8"/>
  <c r="J102" i="8"/>
  <c r="N129" i="8"/>
  <c r="H185" i="8"/>
  <c r="H105" i="8"/>
  <c r="O183" i="8"/>
  <c r="K83" i="8"/>
  <c r="D81" i="8"/>
  <c r="P73" i="8"/>
  <c r="O56" i="8"/>
  <c r="J56" i="8"/>
  <c r="O132" i="8"/>
  <c r="K78" i="8"/>
  <c r="H32" i="8"/>
  <c r="N180" i="8"/>
  <c r="I32" i="8"/>
  <c r="N84" i="8"/>
  <c r="O156" i="8"/>
  <c r="D135" i="8"/>
  <c r="F56" i="8"/>
  <c r="E83" i="8"/>
  <c r="J158" i="8"/>
  <c r="G102" i="8"/>
  <c r="E107" i="8"/>
  <c r="E156" i="8"/>
  <c r="N153" i="8"/>
  <c r="L105" i="8"/>
  <c r="N186" i="8"/>
  <c r="P93" i="8"/>
  <c r="D102" i="8"/>
  <c r="J26" i="8"/>
  <c r="G158" i="8"/>
  <c r="I185" i="8"/>
  <c r="N32" i="8"/>
  <c r="K107" i="8"/>
  <c r="I158" i="8"/>
  <c r="F55" i="8"/>
  <c r="L132" i="8"/>
  <c r="M32" i="8"/>
  <c r="E55" i="8"/>
  <c r="M106" i="8"/>
  <c r="J81" i="8"/>
  <c r="O129" i="8"/>
  <c r="P95" i="8"/>
  <c r="I89" i="8"/>
  <c r="M94" i="8" s="1"/>
  <c r="G83" i="8"/>
  <c r="H56" i="8"/>
  <c r="N184" i="8"/>
  <c r="J135" i="8"/>
  <c r="J29" i="8"/>
  <c r="E102" i="8"/>
  <c r="E183" i="8"/>
  <c r="F153" i="8"/>
  <c r="O159" i="8"/>
  <c r="H50" i="8"/>
  <c r="O50" i="8"/>
  <c r="L56" i="8"/>
  <c r="K55" i="8"/>
  <c r="H183" i="8"/>
  <c r="E159" i="8"/>
  <c r="D56" i="8"/>
  <c r="L183" i="8"/>
  <c r="O108" i="8"/>
  <c r="D180" i="8"/>
  <c r="P171" i="8"/>
  <c r="P144" i="8"/>
  <c r="D153" i="8"/>
  <c r="J129" i="8"/>
  <c r="H107" i="8"/>
  <c r="H78" i="8"/>
  <c r="K180" i="8"/>
  <c r="D159" i="8"/>
  <c r="M82" i="8"/>
  <c r="H102" i="8"/>
  <c r="N26" i="8"/>
  <c r="H31" i="8"/>
  <c r="J107" i="8"/>
  <c r="L32" i="8"/>
  <c r="G180" i="8"/>
  <c r="D129" i="8"/>
  <c r="P120" i="8"/>
  <c r="N50" i="8"/>
  <c r="D108" i="8"/>
  <c r="P146" i="8"/>
  <c r="I140" i="8"/>
  <c r="O180" i="8"/>
  <c r="F108" i="8"/>
  <c r="J83" i="8"/>
  <c r="J156" i="8"/>
  <c r="I135" i="8"/>
  <c r="F83" i="8"/>
  <c r="E50" i="8"/>
  <c r="G105" i="8"/>
  <c r="D183" i="8"/>
  <c r="K132" i="8"/>
  <c r="I50" i="8"/>
  <c r="K81" i="8"/>
  <c r="M135" i="8"/>
  <c r="K26" i="8"/>
  <c r="I31" i="8"/>
  <c r="F185" i="8"/>
  <c r="E180" i="8"/>
  <c r="O81" i="8"/>
  <c r="L81" i="8"/>
  <c r="M50" i="8"/>
  <c r="N183" i="8"/>
  <c r="M132" i="8"/>
  <c r="L185" i="8"/>
  <c r="M105" i="8"/>
  <c r="O133" i="8"/>
  <c r="P148" i="8"/>
  <c r="K105" i="8"/>
  <c r="I81" i="8"/>
  <c r="G156" i="8"/>
  <c r="F84" i="8"/>
  <c r="F134" i="8"/>
  <c r="J105" i="8"/>
  <c r="F183" i="8"/>
  <c r="I83" i="8"/>
  <c r="G32" i="8"/>
  <c r="I180" i="8"/>
  <c r="H108" i="8"/>
  <c r="J183" i="8"/>
  <c r="D29" i="8"/>
  <c r="K50" i="8"/>
  <c r="E26" i="8"/>
  <c r="F132" i="8"/>
  <c r="G81" i="8"/>
  <c r="N102" i="8"/>
  <c r="O157" i="8"/>
  <c r="O184" i="8"/>
  <c r="M26" i="8"/>
  <c r="K108" i="8"/>
  <c r="N157" i="8"/>
  <c r="M102" i="8"/>
  <c r="J132" i="8"/>
  <c r="H180" i="8"/>
  <c r="E29" i="8"/>
  <c r="P19" i="8"/>
  <c r="I13" i="8"/>
  <c r="D50" i="8"/>
  <c r="P41" i="8"/>
  <c r="K156" i="8"/>
  <c r="F158" i="8"/>
  <c r="I159" i="8"/>
  <c r="G56" i="8"/>
  <c r="I132" i="8"/>
  <c r="D107" i="8"/>
  <c r="I107" i="8"/>
  <c r="E53" i="8"/>
  <c r="O84" i="8"/>
  <c r="D53" i="8"/>
  <c r="D84" i="8"/>
  <c r="E153" i="8"/>
  <c r="I78" i="8"/>
  <c r="L158" i="8"/>
  <c r="N135" i="8"/>
  <c r="I129" i="8"/>
  <c r="H159" i="8"/>
  <c r="E84" i="8"/>
  <c r="F29" i="8"/>
  <c r="J186" i="8"/>
  <c r="H81" i="8"/>
  <c r="O105" i="8"/>
  <c r="L102" i="8"/>
  <c r="F53" i="8"/>
  <c r="I108" i="8"/>
  <c r="G134" i="8"/>
  <c r="I186" i="8"/>
  <c r="L107" i="8"/>
  <c r="D134" i="8"/>
  <c r="J78" i="8"/>
  <c r="K84" i="8"/>
  <c r="E56" i="8"/>
  <c r="N82" i="8"/>
  <c r="I153" i="8"/>
  <c r="E134" i="8"/>
  <c r="M84" i="8"/>
  <c r="F50" i="8"/>
  <c r="P175" i="8"/>
  <c r="H53" i="8"/>
  <c r="P45" i="8"/>
  <c r="M78" i="8"/>
  <c r="N56" i="8"/>
  <c r="L55" i="8"/>
  <c r="L129" i="8"/>
  <c r="G84" i="8"/>
  <c r="F129" i="8"/>
  <c r="F186" i="8"/>
  <c r="D158" i="8"/>
  <c r="D55" i="8"/>
  <c r="F107" i="8"/>
  <c r="I105" i="8"/>
  <c r="G78" i="8"/>
  <c r="O53" i="8"/>
  <c r="K129" i="8"/>
  <c r="D186" i="8"/>
  <c r="K135" i="8"/>
  <c r="D31" i="8"/>
  <c r="H83" i="8"/>
  <c r="F105" i="8"/>
  <c r="L135" i="8"/>
  <c r="J84" i="8"/>
  <c r="H84" i="8"/>
  <c r="J50" i="8"/>
  <c r="N30" i="8"/>
  <c r="O186" i="8"/>
  <c r="H135" i="8"/>
  <c r="I167" i="8"/>
  <c r="P173" i="8"/>
  <c r="N159" i="8"/>
  <c r="O135" i="8"/>
  <c r="N29" i="8"/>
  <c r="G132" i="8"/>
  <c r="M180" i="8"/>
  <c r="L153" i="8"/>
  <c r="E135" i="8"/>
  <c r="H29" i="8"/>
  <c r="G31" i="8"/>
  <c r="J134" i="8"/>
  <c r="N132" i="8"/>
  <c r="J185" i="8"/>
  <c r="M157" i="8"/>
  <c r="D32" i="8"/>
  <c r="D105" i="8"/>
  <c r="M183" i="8"/>
  <c r="P97" i="8"/>
  <c r="M156" i="8"/>
  <c r="K32" i="8"/>
  <c r="L31" i="8"/>
  <c r="F81" i="8"/>
  <c r="N81" i="8"/>
  <c r="M54" i="8"/>
  <c r="M29" i="8"/>
  <c r="G185" i="8"/>
  <c r="G129" i="8"/>
  <c r="J55" i="8"/>
  <c r="O26" i="8"/>
  <c r="M56" i="8"/>
  <c r="H134" i="8"/>
  <c r="O153" i="8"/>
  <c r="M153" i="8"/>
  <c r="K183" i="8"/>
  <c r="H156" i="8"/>
  <c r="L83" i="8"/>
  <c r="F156" i="8"/>
  <c r="J108" i="8"/>
  <c r="N105" i="8"/>
  <c r="L84" i="8"/>
  <c r="E32" i="8"/>
  <c r="N78" i="8"/>
  <c r="I53" i="8"/>
  <c r="G153" i="8"/>
  <c r="M186" i="8"/>
  <c r="G186" i="8"/>
  <c r="F26" i="8"/>
  <c r="F32" i="8"/>
  <c r="L26" i="8"/>
  <c r="G50" i="8"/>
  <c r="K102" i="8"/>
  <c r="O102" i="8"/>
  <c r="K134" i="8"/>
  <c r="M184" i="8"/>
  <c r="D185" i="8"/>
  <c r="E129" i="8"/>
  <c r="F102" i="8"/>
  <c r="H132" i="8"/>
  <c r="E108" i="8"/>
  <c r="K31" i="8"/>
  <c r="L29" i="8"/>
  <c r="M129" i="8"/>
  <c r="I56" i="8"/>
  <c r="G108" i="8"/>
  <c r="M30" i="8"/>
  <c r="K53" i="8"/>
  <c r="M159" i="8"/>
  <c r="F180" i="8"/>
  <c r="G26" i="8"/>
  <c r="L159" i="8"/>
  <c r="J153" i="8"/>
  <c r="N156" i="8"/>
  <c r="D26" i="8"/>
  <c r="P17" i="8"/>
  <c r="M108" i="8"/>
  <c r="I134" i="8"/>
  <c r="L180" i="8"/>
  <c r="F31" i="8"/>
  <c r="O82" i="8"/>
  <c r="E105" i="8"/>
  <c r="D156" i="8"/>
  <c r="L134" i="8"/>
  <c r="L108" i="8"/>
  <c r="M53" i="8"/>
  <c r="J50" i="36" l="1"/>
  <c r="E148" i="28"/>
  <c r="F148" i="28"/>
  <c r="G148" i="28"/>
  <c r="D55" i="36"/>
  <c r="D150" i="28"/>
  <c r="H82" i="36"/>
  <c r="F97" i="28"/>
  <c r="E97" i="28"/>
  <c r="I190" i="36"/>
  <c r="F195" i="36" s="1"/>
  <c r="P196" i="36"/>
  <c r="E101" i="36"/>
  <c r="D107" i="36"/>
  <c r="D96" i="28"/>
  <c r="L101" i="36"/>
  <c r="G80" i="36"/>
  <c r="N80" i="36"/>
  <c r="N216" i="36"/>
  <c r="N26" i="36"/>
  <c r="J83" i="36"/>
  <c r="D17" i="28"/>
  <c r="F128" i="28"/>
  <c r="G128" i="28"/>
  <c r="G131" i="36"/>
  <c r="F37" i="28"/>
  <c r="E37" i="28"/>
  <c r="K77" i="36"/>
  <c r="J182" i="36"/>
  <c r="F69" i="28"/>
  <c r="G69" i="28"/>
  <c r="E69" i="28"/>
  <c r="K80" i="36"/>
  <c r="E88" i="28"/>
  <c r="G88" i="28"/>
  <c r="F88" i="28"/>
  <c r="G143" i="28"/>
  <c r="B155" i="28"/>
  <c r="F143" i="28"/>
  <c r="E143" i="28"/>
  <c r="P123" i="36"/>
  <c r="D151" i="28"/>
  <c r="F146" i="28"/>
  <c r="G146" i="28"/>
  <c r="E146" i="28"/>
  <c r="F32" i="36"/>
  <c r="L179" i="36"/>
  <c r="N131" i="36"/>
  <c r="I179" i="36"/>
  <c r="O158" i="36"/>
  <c r="E111" i="28"/>
  <c r="F111" i="28"/>
  <c r="D153" i="28"/>
  <c r="I131" i="36"/>
  <c r="E185" i="36"/>
  <c r="G82" i="36"/>
  <c r="F203" i="8"/>
  <c r="F217" i="8"/>
  <c r="F134" i="28"/>
  <c r="E134" i="28"/>
  <c r="F86" i="28"/>
  <c r="B98" i="28"/>
  <c r="E86" i="28"/>
  <c r="G86" i="28"/>
  <c r="G56" i="36"/>
  <c r="E110" i="28"/>
  <c r="G110" i="28"/>
  <c r="F110" i="28"/>
  <c r="M77" i="36"/>
  <c r="D56" i="36"/>
  <c r="E57" i="28"/>
  <c r="F57" i="28"/>
  <c r="K133" i="36"/>
  <c r="F113" i="28"/>
  <c r="E113" i="28"/>
  <c r="E81" i="8"/>
  <c r="P199" i="8"/>
  <c r="D134" i="36"/>
  <c r="L107" i="36"/>
  <c r="F31" i="36"/>
  <c r="D83" i="36"/>
  <c r="I101" i="36"/>
  <c r="G52" i="28"/>
  <c r="F52" i="28"/>
  <c r="E52" i="28"/>
  <c r="N77" i="36"/>
  <c r="J133" i="36"/>
  <c r="C117" i="28"/>
  <c r="G32" i="36"/>
  <c r="E53" i="36"/>
  <c r="J155" i="36"/>
  <c r="E77" i="36"/>
  <c r="E74" i="28"/>
  <c r="F74" i="28"/>
  <c r="M105" i="36"/>
  <c r="J206" i="36"/>
  <c r="K185" i="36"/>
  <c r="F152" i="28"/>
  <c r="E152" i="28"/>
  <c r="F11" i="28"/>
  <c r="G11" i="28"/>
  <c r="E11" i="28"/>
  <c r="D75" i="28"/>
  <c r="O155" i="36"/>
  <c r="E152" i="36"/>
  <c r="O134" i="36"/>
  <c r="G83" i="36"/>
  <c r="J80" i="36"/>
  <c r="H157" i="36"/>
  <c r="F67" i="28"/>
  <c r="G67" i="28"/>
  <c r="B79" i="28"/>
  <c r="E67" i="28"/>
  <c r="H106" i="36"/>
  <c r="D58" i="28"/>
  <c r="G70" i="28"/>
  <c r="F70" i="28"/>
  <c r="E70" i="28"/>
  <c r="F35" i="28"/>
  <c r="E35" i="28"/>
  <c r="N132" i="36"/>
  <c r="E16" i="28"/>
  <c r="F16" i="28"/>
  <c r="F40" i="28"/>
  <c r="E40" i="28"/>
  <c r="D31" i="36"/>
  <c r="I32" i="36"/>
  <c r="H32" i="36"/>
  <c r="H185" i="36"/>
  <c r="O206" i="8"/>
  <c r="D95" i="28"/>
  <c r="M179" i="36"/>
  <c r="K29" i="8"/>
  <c r="G53" i="8"/>
  <c r="F157" i="36"/>
  <c r="D56" i="28"/>
  <c r="E127" i="28"/>
  <c r="F127" i="28"/>
  <c r="G127" i="28"/>
  <c r="D157" i="36"/>
  <c r="D55" i="28"/>
  <c r="J32" i="36"/>
  <c r="E131" i="36"/>
  <c r="H83" i="36"/>
  <c r="N56" i="36"/>
  <c r="E206" i="36"/>
  <c r="F18" i="28"/>
  <c r="E18" i="28"/>
  <c r="K179" i="36"/>
  <c r="O131" i="36"/>
  <c r="I184" i="36"/>
  <c r="E106" i="36"/>
  <c r="E38" i="28"/>
  <c r="F38" i="28"/>
  <c r="D19" i="28"/>
  <c r="N83" i="36"/>
  <c r="E179" i="36"/>
  <c r="F82" i="36"/>
  <c r="D155" i="36"/>
  <c r="H152" i="36"/>
  <c r="L32" i="36"/>
  <c r="I104" i="36"/>
  <c r="H55" i="36"/>
  <c r="F92" i="28"/>
  <c r="E92" i="28"/>
  <c r="O185" i="36"/>
  <c r="I152" i="36"/>
  <c r="E87" i="28"/>
  <c r="F87" i="28"/>
  <c r="G87" i="28"/>
  <c r="G53" i="36"/>
  <c r="F14" i="28"/>
  <c r="G14" i="28"/>
  <c r="E14" i="28"/>
  <c r="D134" i="28"/>
  <c r="L182" i="36"/>
  <c r="M206" i="8"/>
  <c r="L155" i="36"/>
  <c r="F77" i="28"/>
  <c r="E77" i="28"/>
  <c r="G50" i="36"/>
  <c r="J53" i="36"/>
  <c r="E58" i="28"/>
  <c r="F58" i="28"/>
  <c r="E30" i="28"/>
  <c r="G30" i="28"/>
  <c r="F30" i="28"/>
  <c r="E78" i="28"/>
  <c r="F78" i="28"/>
  <c r="D149" i="28"/>
  <c r="D29" i="36"/>
  <c r="E133" i="36"/>
  <c r="C60" i="28"/>
  <c r="D112" i="28"/>
  <c r="P43" i="36"/>
  <c r="I37" i="36"/>
  <c r="E42" i="36" s="1"/>
  <c r="L158" i="36"/>
  <c r="H203" i="8"/>
  <c r="H217" i="8"/>
  <c r="L77" i="36"/>
  <c r="J26" i="36"/>
  <c r="J216" i="36"/>
  <c r="P70" i="36"/>
  <c r="I64" i="36"/>
  <c r="J69" i="36" s="1"/>
  <c r="E32" i="36"/>
  <c r="F114" i="28"/>
  <c r="E114" i="28"/>
  <c r="P21" i="36"/>
  <c r="D185" i="36"/>
  <c r="D104" i="36"/>
  <c r="F71" i="28"/>
  <c r="G71" i="28"/>
  <c r="E71" i="28"/>
  <c r="I133" i="36"/>
  <c r="L31" i="36"/>
  <c r="P174" i="36"/>
  <c r="P21" i="8"/>
  <c r="H207" i="8"/>
  <c r="I182" i="36"/>
  <c r="C79" i="28"/>
  <c r="H101" i="36"/>
  <c r="L157" i="36"/>
  <c r="E184" i="36"/>
  <c r="F134" i="36"/>
  <c r="K82" i="36"/>
  <c r="I50" i="36"/>
  <c r="N32" i="36"/>
  <c r="F34" i="28"/>
  <c r="E34" i="28"/>
  <c r="G34" i="28"/>
  <c r="D130" i="28"/>
  <c r="L104" i="36"/>
  <c r="L55" i="36"/>
  <c r="D182" i="36"/>
  <c r="N152" i="36"/>
  <c r="B117" i="28"/>
  <c r="E105" i="28"/>
  <c r="G105" i="28"/>
  <c r="F105" i="28"/>
  <c r="G104" i="36"/>
  <c r="G158" i="36"/>
  <c r="M107" i="36"/>
  <c r="D106" i="36"/>
  <c r="G152" i="36"/>
  <c r="I55" i="36"/>
  <c r="H131" i="36"/>
  <c r="G77" i="36"/>
  <c r="F179" i="36"/>
  <c r="O101" i="36"/>
  <c r="L128" i="36"/>
  <c r="N156" i="36"/>
  <c r="G157" i="36"/>
  <c r="E203" i="8"/>
  <c r="E217" i="8"/>
  <c r="E153" i="28"/>
  <c r="F153" i="28"/>
  <c r="E104" i="36"/>
  <c r="G107" i="36"/>
  <c r="O202" i="36"/>
  <c r="M83" i="36"/>
  <c r="L29" i="36"/>
  <c r="E32" i="28"/>
  <c r="G32" i="28"/>
  <c r="F32" i="28"/>
  <c r="E109" i="28"/>
  <c r="G109" i="28"/>
  <c r="F109" i="28"/>
  <c r="F12" i="28"/>
  <c r="G12" i="28"/>
  <c r="E12" i="28"/>
  <c r="G182" i="36"/>
  <c r="K50" i="36"/>
  <c r="N202" i="36"/>
  <c r="I53" i="36"/>
  <c r="F55" i="36"/>
  <c r="O83" i="36"/>
  <c r="D152" i="28"/>
  <c r="I83" i="36"/>
  <c r="O77" i="36"/>
  <c r="G101" i="36"/>
  <c r="G207" i="8"/>
  <c r="F73" i="28"/>
  <c r="E73" i="28"/>
  <c r="I82" i="36"/>
  <c r="O53" i="36"/>
  <c r="L203" i="8"/>
  <c r="L217" i="8"/>
  <c r="G15" i="28"/>
  <c r="E15" i="28"/>
  <c r="F15" i="28"/>
  <c r="F19" i="28"/>
  <c r="E19" i="28"/>
  <c r="H179" i="36"/>
  <c r="P198" i="36"/>
  <c r="K107" i="36"/>
  <c r="F135" i="28"/>
  <c r="E135" i="28"/>
  <c r="G216" i="36"/>
  <c r="G26" i="36"/>
  <c r="F93" i="28"/>
  <c r="E93" i="28"/>
  <c r="D93" i="28"/>
  <c r="O179" i="36"/>
  <c r="O107" i="36"/>
  <c r="D37" i="28"/>
  <c r="E132" i="28"/>
  <c r="F132" i="28"/>
  <c r="D36" i="28"/>
  <c r="F90" i="28"/>
  <c r="E90" i="28"/>
  <c r="G90" i="28"/>
  <c r="I134" i="36"/>
  <c r="E157" i="36"/>
  <c r="H80" i="36"/>
  <c r="M183" i="36"/>
  <c r="H107" i="36"/>
  <c r="D101" i="36"/>
  <c r="P92" i="36"/>
  <c r="F96" i="28"/>
  <c r="E96" i="28"/>
  <c r="J179" i="36"/>
  <c r="O105" i="36"/>
  <c r="I26" i="8"/>
  <c r="P26" i="8" s="1"/>
  <c r="P172" i="36"/>
  <c r="I166" i="36"/>
  <c r="I171" i="36" s="1"/>
  <c r="G31" i="28"/>
  <c r="F31" i="28"/>
  <c r="E31" i="28"/>
  <c r="P119" i="36"/>
  <c r="D128" i="36"/>
  <c r="I203" i="8"/>
  <c r="I217" i="8"/>
  <c r="P19" i="36"/>
  <c r="I13" i="36"/>
  <c r="K29" i="36"/>
  <c r="G91" i="28"/>
  <c r="E91" i="28"/>
  <c r="F91" i="28"/>
  <c r="G184" i="36"/>
  <c r="M53" i="36"/>
  <c r="M155" i="36"/>
  <c r="D73" i="28"/>
  <c r="D53" i="36"/>
  <c r="H53" i="36"/>
  <c r="H182" i="36"/>
  <c r="N205" i="36"/>
  <c r="J104" i="36"/>
  <c r="D115" i="28"/>
  <c r="D80" i="36"/>
  <c r="F202" i="36"/>
  <c r="E182" i="36"/>
  <c r="D114" i="28"/>
  <c r="K217" i="8"/>
  <c r="K203" i="8"/>
  <c r="I56" i="36"/>
  <c r="E82" i="36"/>
  <c r="F55" i="28"/>
  <c r="E55" i="28"/>
  <c r="F101" i="36"/>
  <c r="I88" i="36"/>
  <c r="E93" i="36" s="1"/>
  <c r="P94" i="36"/>
  <c r="K134" i="36"/>
  <c r="H133" i="36"/>
  <c r="E83" i="36"/>
  <c r="K83" i="36"/>
  <c r="F56" i="28"/>
  <c r="E56" i="28"/>
  <c r="N158" i="36"/>
  <c r="E26" i="36"/>
  <c r="E216" i="36"/>
  <c r="O30" i="36"/>
  <c r="G126" i="28"/>
  <c r="F126" i="28"/>
  <c r="E126" i="28"/>
  <c r="E80" i="36"/>
  <c r="P147" i="36"/>
  <c r="D50" i="36"/>
  <c r="P41" i="36"/>
  <c r="D133" i="28"/>
  <c r="L82" i="36"/>
  <c r="M156" i="36"/>
  <c r="D97" i="28"/>
  <c r="I107" i="36"/>
  <c r="D40" i="28"/>
  <c r="D82" i="36"/>
  <c r="G155" i="36"/>
  <c r="P194" i="36"/>
  <c r="D202" i="36"/>
  <c r="M205" i="36"/>
  <c r="L206" i="36"/>
  <c r="E55" i="36"/>
  <c r="O216" i="36"/>
  <c r="O26" i="36"/>
  <c r="D131" i="28"/>
  <c r="D113" i="28"/>
  <c r="M182" i="36"/>
  <c r="L134" i="36"/>
  <c r="M131" i="36"/>
  <c r="H134" i="36"/>
  <c r="J131" i="36"/>
  <c r="K26" i="36"/>
  <c r="K216" i="36"/>
  <c r="F131" i="36"/>
  <c r="K53" i="36"/>
  <c r="K202" i="36"/>
  <c r="G144" i="28"/>
  <c r="F144" i="28"/>
  <c r="E144" i="28"/>
  <c r="J106" i="36"/>
  <c r="K158" i="36"/>
  <c r="K182" i="36"/>
  <c r="H206" i="36"/>
  <c r="L184" i="36"/>
  <c r="F20" i="28"/>
  <c r="E20" i="28"/>
  <c r="I77" i="36"/>
  <c r="M80" i="36"/>
  <c r="F50" i="36"/>
  <c r="K152" i="36"/>
  <c r="E50" i="36"/>
  <c r="E149" i="28"/>
  <c r="F149" i="28"/>
  <c r="K32" i="36"/>
  <c r="M26" i="36"/>
  <c r="M216" i="36"/>
  <c r="C98" i="28"/>
  <c r="D131" i="36"/>
  <c r="O128" i="36"/>
  <c r="K101" i="36"/>
  <c r="E53" i="28"/>
  <c r="G53" i="28"/>
  <c r="F53" i="28"/>
  <c r="L202" i="36"/>
  <c r="F128" i="36"/>
  <c r="K31" i="36"/>
  <c r="E202" i="36"/>
  <c r="N134" i="36"/>
  <c r="K184" i="36"/>
  <c r="L133" i="36"/>
  <c r="P68" i="36"/>
  <c r="D77" i="36"/>
  <c r="N107" i="36"/>
  <c r="N217" i="8"/>
  <c r="N203" i="8"/>
  <c r="P121" i="36"/>
  <c r="I115" i="36"/>
  <c r="G120" i="36" s="1"/>
  <c r="E13" i="28"/>
  <c r="F13" i="28"/>
  <c r="G13" i="28"/>
  <c r="N183" i="36"/>
  <c r="I207" i="8"/>
  <c r="N101" i="36"/>
  <c r="I128" i="36"/>
  <c r="D207" i="8"/>
  <c r="N128" i="36"/>
  <c r="H184" i="36"/>
  <c r="N179" i="36"/>
  <c r="K206" i="36"/>
  <c r="E112" i="28"/>
  <c r="F112" i="28"/>
  <c r="F207" i="8"/>
  <c r="L53" i="36"/>
  <c r="F108" i="28"/>
  <c r="E108" i="28"/>
  <c r="G108" i="28"/>
  <c r="G68" i="28"/>
  <c r="E68" i="28"/>
  <c r="F68" i="28"/>
  <c r="G179" i="36"/>
  <c r="P72" i="36"/>
  <c r="D92" i="28"/>
  <c r="F83" i="36"/>
  <c r="K128" i="36"/>
  <c r="D32" i="36"/>
  <c r="F33" i="28"/>
  <c r="E33" i="28"/>
  <c r="G33" i="28"/>
  <c r="D184" i="36"/>
  <c r="P197" i="8"/>
  <c r="I191" i="8"/>
  <c r="N30" i="36"/>
  <c r="M32" i="36"/>
  <c r="I157" i="36"/>
  <c r="O183" i="36"/>
  <c r="F107" i="36"/>
  <c r="K56" i="36"/>
  <c r="H77" i="36"/>
  <c r="J128" i="36"/>
  <c r="J107" i="36"/>
  <c r="M81" i="36"/>
  <c r="G72" i="28"/>
  <c r="E72" i="28"/>
  <c r="F72" i="28"/>
  <c r="F94" i="28"/>
  <c r="E94" i="28"/>
  <c r="O56" i="36"/>
  <c r="F152" i="36"/>
  <c r="G202" i="36"/>
  <c r="D35" i="28"/>
  <c r="D57" i="28"/>
  <c r="F36" i="28"/>
  <c r="E36" i="28"/>
  <c r="M54" i="36"/>
  <c r="N29" i="36"/>
  <c r="N182" i="36"/>
  <c r="O54" i="36"/>
  <c r="G106" i="28"/>
  <c r="F106" i="28"/>
  <c r="E106" i="28"/>
  <c r="D154" i="28"/>
  <c r="M185" i="36"/>
  <c r="M29" i="36"/>
  <c r="D38" i="28"/>
  <c r="I29" i="36"/>
  <c r="K55" i="36"/>
  <c r="F21" i="28"/>
  <c r="E21" i="28"/>
  <c r="M128" i="36"/>
  <c r="D74" i="28"/>
  <c r="I202" i="36"/>
  <c r="I158" i="36"/>
  <c r="E207" i="8"/>
  <c r="D158" i="36"/>
  <c r="D59" i="28"/>
  <c r="G206" i="36"/>
  <c r="K155" i="36"/>
  <c r="E128" i="36"/>
  <c r="C41" i="28"/>
  <c r="H202" i="36"/>
  <c r="M134" i="36"/>
  <c r="N185" i="36"/>
  <c r="O50" i="36"/>
  <c r="L106" i="36"/>
  <c r="L56" i="36"/>
  <c r="F185" i="36"/>
  <c r="F48" i="28"/>
  <c r="E48" i="28"/>
  <c r="G48" i="28"/>
  <c r="B60" i="28"/>
  <c r="E145" i="28"/>
  <c r="G145" i="28"/>
  <c r="F145" i="28"/>
  <c r="E134" i="36"/>
  <c r="F77" i="36"/>
  <c r="O152" i="36"/>
  <c r="F206" i="36"/>
  <c r="N54" i="36"/>
  <c r="E31" i="36"/>
  <c r="J31" i="36"/>
  <c r="M30" i="36"/>
  <c r="P96" i="36"/>
  <c r="E154" i="28"/>
  <c r="F154" i="28"/>
  <c r="D39" i="28"/>
  <c r="E59" i="28"/>
  <c r="F59" i="28"/>
  <c r="N104" i="36"/>
  <c r="B22" i="28"/>
  <c r="E10" i="28"/>
  <c r="F10" i="28"/>
  <c r="G10" i="28"/>
  <c r="D78" i="28"/>
  <c r="L131" i="36"/>
  <c r="I26" i="36"/>
  <c r="I216" i="36"/>
  <c r="J82" i="36"/>
  <c r="J77" i="36"/>
  <c r="P17" i="36"/>
  <c r="D216" i="36"/>
  <c r="D26" i="36"/>
  <c r="F147" i="28"/>
  <c r="E147" i="28"/>
  <c r="G147" i="28"/>
  <c r="E155" i="36"/>
  <c r="C136" i="28"/>
  <c r="G124" i="28"/>
  <c r="B136" i="28"/>
  <c r="E124" i="28"/>
  <c r="F124" i="28"/>
  <c r="H26" i="36"/>
  <c r="H216" i="36"/>
  <c r="I106" i="36"/>
  <c r="L50" i="36"/>
  <c r="I139" i="36"/>
  <c r="O144" i="36" s="1"/>
  <c r="P145" i="36"/>
  <c r="F116" i="28"/>
  <c r="E116" i="28"/>
  <c r="J134" i="36"/>
  <c r="M56" i="36"/>
  <c r="J202" i="36"/>
  <c r="E76" i="28"/>
  <c r="F76" i="28"/>
  <c r="E115" i="28"/>
  <c r="F115" i="28"/>
  <c r="F155" i="36"/>
  <c r="J158" i="36"/>
  <c r="E75" i="28"/>
  <c r="F75" i="28"/>
  <c r="D133" i="36"/>
  <c r="D18" i="28"/>
  <c r="E151" i="28"/>
  <c r="F151" i="28"/>
  <c r="G134" i="36"/>
  <c r="K104" i="36"/>
  <c r="O80" i="36"/>
  <c r="I80" i="36"/>
  <c r="G31" i="36"/>
  <c r="E150" i="28"/>
  <c r="F150" i="28"/>
  <c r="D77" i="28"/>
  <c r="M203" i="8"/>
  <c r="M217" i="8"/>
  <c r="D54" i="28"/>
  <c r="M104" i="36"/>
  <c r="O156" i="36"/>
  <c r="H158" i="36"/>
  <c r="F158" i="36"/>
  <c r="D21" i="28"/>
  <c r="E95" i="28"/>
  <c r="F95" i="28"/>
  <c r="J217" i="8"/>
  <c r="J203" i="8"/>
  <c r="F133" i="36"/>
  <c r="E17" i="28"/>
  <c r="F17" i="28"/>
  <c r="E107" i="36"/>
  <c r="F80" i="36"/>
  <c r="F54" i="28"/>
  <c r="E54" i="28"/>
  <c r="O217" i="8"/>
  <c r="O203" i="8"/>
  <c r="N105" i="36"/>
  <c r="D20" i="28"/>
  <c r="G89" i="28"/>
  <c r="F89" i="28"/>
  <c r="E89" i="28"/>
  <c r="D135" i="28"/>
  <c r="H56" i="36"/>
  <c r="O32" i="36"/>
  <c r="J29" i="36"/>
  <c r="E56" i="36"/>
  <c r="G106" i="36"/>
  <c r="O205" i="36"/>
  <c r="D116" i="28"/>
  <c r="O104" i="36"/>
  <c r="P143" i="36"/>
  <c r="D152" i="36"/>
  <c r="M152" i="36"/>
  <c r="K131" i="36"/>
  <c r="F26" i="36"/>
  <c r="F216" i="36"/>
  <c r="K157" i="36"/>
  <c r="F106" i="36"/>
  <c r="L83" i="36"/>
  <c r="H29" i="36"/>
  <c r="H128" i="36"/>
  <c r="I31" i="36"/>
  <c r="P45" i="36"/>
  <c r="F184" i="36"/>
  <c r="G185" i="36"/>
  <c r="F56" i="36"/>
  <c r="L207" i="8"/>
  <c r="F182" i="36"/>
  <c r="K207" i="8"/>
  <c r="H104" i="36"/>
  <c r="F53" i="36"/>
  <c r="F133" i="28"/>
  <c r="E133" i="28"/>
  <c r="J55" i="36"/>
  <c r="F49" i="28"/>
  <c r="E49" i="28"/>
  <c r="G49" i="28"/>
  <c r="D111" i="28"/>
  <c r="O132" i="36"/>
  <c r="N53" i="36"/>
  <c r="F29" i="28"/>
  <c r="B41" i="28"/>
  <c r="E29" i="28"/>
  <c r="G29" i="28"/>
  <c r="E107" i="28"/>
  <c r="F107" i="28"/>
  <c r="G107" i="28"/>
  <c r="H31" i="36"/>
  <c r="O29" i="36"/>
  <c r="F125" i="28"/>
  <c r="G125" i="28"/>
  <c r="E125" i="28"/>
  <c r="E130" i="28"/>
  <c r="F130" i="28"/>
  <c r="M132" i="36"/>
  <c r="D94" i="28"/>
  <c r="N81" i="36"/>
  <c r="L152" i="36"/>
  <c r="G128" i="36"/>
  <c r="I155" i="36"/>
  <c r="I206" i="36"/>
  <c r="F39" i="28"/>
  <c r="E39" i="28"/>
  <c r="L80" i="36"/>
  <c r="D203" i="8"/>
  <c r="P195" i="8"/>
  <c r="D217" i="8"/>
  <c r="J184" i="36"/>
  <c r="D132" i="28"/>
  <c r="M158" i="36"/>
  <c r="G129" i="28"/>
  <c r="F129" i="28"/>
  <c r="E129" i="28"/>
  <c r="L185" i="36"/>
  <c r="D16" i="28"/>
  <c r="N155" i="36"/>
  <c r="K106" i="36"/>
  <c r="E29" i="36"/>
  <c r="F29" i="36"/>
  <c r="D76" i="28"/>
  <c r="L26" i="36"/>
  <c r="L216" i="36"/>
  <c r="P170" i="36"/>
  <c r="D179" i="36"/>
  <c r="N50" i="36"/>
  <c r="G55" i="36"/>
  <c r="I185" i="36"/>
  <c r="D206" i="36"/>
  <c r="E51" i="28"/>
  <c r="F51" i="28"/>
  <c r="G51" i="28"/>
  <c r="O182" i="36"/>
  <c r="G29" i="36"/>
  <c r="N206" i="8"/>
  <c r="G203" i="8"/>
  <c r="G217" i="8"/>
  <c r="J152" i="36"/>
  <c r="J101" i="36"/>
  <c r="F131" i="28"/>
  <c r="E131" i="28"/>
  <c r="E158" i="36"/>
  <c r="J56" i="36"/>
  <c r="O81" i="36"/>
  <c r="C155" i="28"/>
  <c r="H50" i="36"/>
  <c r="I65" i="8"/>
  <c r="K70" i="8" s="1"/>
  <c r="P71" i="8"/>
  <c r="M202" i="36"/>
  <c r="F104" i="36"/>
  <c r="H155" i="36"/>
  <c r="C22" i="28"/>
  <c r="E50" i="28"/>
  <c r="G50" i="28"/>
  <c r="F50" i="28"/>
  <c r="G133" i="36"/>
  <c r="M50" i="36"/>
  <c r="J207" i="8"/>
  <c r="J185" i="36"/>
  <c r="J157" i="36"/>
  <c r="M101" i="36"/>
  <c r="P50" i="8"/>
  <c r="J18" i="8"/>
  <c r="M18" i="8"/>
  <c r="D18" i="8"/>
  <c r="O18" i="8"/>
  <c r="G18" i="8"/>
  <c r="E18" i="8"/>
  <c r="K18" i="8"/>
  <c r="N18" i="8"/>
  <c r="H18" i="8"/>
  <c r="L18" i="8"/>
  <c r="I18" i="8"/>
  <c r="F18" i="8"/>
  <c r="P78" i="8"/>
  <c r="G145" i="8"/>
  <c r="D145" i="8"/>
  <c r="O145" i="8"/>
  <c r="K145" i="8"/>
  <c r="J145" i="8"/>
  <c r="N145" i="8"/>
  <c r="I145" i="8"/>
  <c r="F145" i="8"/>
  <c r="M145" i="8"/>
  <c r="H145" i="8"/>
  <c r="L145" i="8"/>
  <c r="E145" i="8"/>
  <c r="P180" i="8"/>
  <c r="P102" i="8"/>
  <c r="G121" i="8"/>
  <c r="N121" i="8"/>
  <c r="L121" i="8"/>
  <c r="M121" i="8"/>
  <c r="O121" i="8"/>
  <c r="J121" i="8"/>
  <c r="H121" i="8"/>
  <c r="I121" i="8"/>
  <c r="F121" i="8"/>
  <c r="E121" i="8"/>
  <c r="K121" i="8"/>
  <c r="D121" i="8"/>
  <c r="E144" i="36"/>
  <c r="K18" i="36"/>
  <c r="L18" i="36"/>
  <c r="F18" i="36"/>
  <c r="I18" i="36"/>
  <c r="N18" i="36"/>
  <c r="E18" i="36"/>
  <c r="G18" i="36"/>
  <c r="O18" i="36"/>
  <c r="D18" i="36"/>
  <c r="J18" i="36"/>
  <c r="H18" i="36"/>
  <c r="M18" i="36"/>
  <c r="P129" i="8"/>
  <c r="P153" i="8"/>
  <c r="O94" i="8"/>
  <c r="F94" i="8"/>
  <c r="D94" i="8"/>
  <c r="J94" i="8"/>
  <c r="K94" i="8"/>
  <c r="I94" i="8"/>
  <c r="N94" i="8"/>
  <c r="L94" i="8"/>
  <c r="G94" i="8"/>
  <c r="H94" i="8"/>
  <c r="E94" i="8"/>
  <c r="M42" i="8"/>
  <c r="K42" i="8"/>
  <c r="H42" i="8"/>
  <c r="E42" i="8"/>
  <c r="G42" i="8"/>
  <c r="D42" i="8"/>
  <c r="J42" i="8"/>
  <c r="I42" i="8"/>
  <c r="L42" i="8"/>
  <c r="O42" i="8"/>
  <c r="F42" i="8"/>
  <c r="N42" i="8"/>
  <c r="I172" i="8"/>
  <c r="L172" i="8"/>
  <c r="N172" i="8"/>
  <c r="D172" i="8"/>
  <c r="F172" i="8"/>
  <c r="E172" i="8"/>
  <c r="O172" i="8"/>
  <c r="K172" i="8"/>
  <c r="M172" i="8"/>
  <c r="J172" i="8"/>
  <c r="H172" i="8"/>
  <c r="G172" i="8"/>
  <c r="F196" i="8"/>
  <c r="I196" i="8"/>
  <c r="K196" i="8"/>
  <c r="E196" i="8"/>
  <c r="L196" i="8"/>
  <c r="M196" i="8"/>
  <c r="N196" i="8"/>
  <c r="G196" i="8"/>
  <c r="H196" i="8"/>
  <c r="J196" i="8"/>
  <c r="D196" i="8"/>
  <c r="O196" i="8"/>
  <c r="G195" i="36"/>
  <c r="J195" i="36"/>
  <c r="D195" i="36"/>
  <c r="M195" i="36"/>
  <c r="I195" i="36"/>
  <c r="L195" i="36"/>
  <c r="K195" i="36" l="1"/>
  <c r="K204" i="36" s="1"/>
  <c r="N195" i="36"/>
  <c r="N204" i="36" s="1"/>
  <c r="H195" i="36"/>
  <c r="H204" i="36" s="1"/>
  <c r="O195" i="36"/>
  <c r="O207" i="36" s="1"/>
  <c r="E195" i="36"/>
  <c r="E204" i="36" s="1"/>
  <c r="M171" i="36"/>
  <c r="M181" i="36" s="1"/>
  <c r="D171" i="36"/>
  <c r="D181" i="36" s="1"/>
  <c r="M144" i="36"/>
  <c r="M154" i="36" s="1"/>
  <c r="M42" i="36"/>
  <c r="M57" i="36" s="1"/>
  <c r="E69" i="36"/>
  <c r="E84" i="36" s="1"/>
  <c r="G93" i="36"/>
  <c r="G108" i="36" s="1"/>
  <c r="F120" i="36"/>
  <c r="F135" i="36" s="1"/>
  <c r="H171" i="36"/>
  <c r="H181" i="36" s="1"/>
  <c r="O93" i="36"/>
  <c r="O103" i="36" s="1"/>
  <c r="K42" i="36"/>
  <c r="K52" i="36" s="1"/>
  <c r="M69" i="36"/>
  <c r="M79" i="36" s="1"/>
  <c r="O120" i="36"/>
  <c r="O130" i="36" s="1"/>
  <c r="F171" i="36"/>
  <c r="F181" i="36" s="1"/>
  <c r="K93" i="36"/>
  <c r="K108" i="36" s="1"/>
  <c r="K69" i="36"/>
  <c r="K84" i="36" s="1"/>
  <c r="D117" i="28"/>
  <c r="E98" i="28"/>
  <c r="J171" i="36"/>
  <c r="J186" i="36" s="1"/>
  <c r="O171" i="36"/>
  <c r="O181" i="36" s="1"/>
  <c r="G98" i="28"/>
  <c r="J42" i="36"/>
  <c r="J52" i="36" s="1"/>
  <c r="I69" i="36"/>
  <c r="I79" i="36" s="1"/>
  <c r="F60" i="28"/>
  <c r="J120" i="36"/>
  <c r="J130" i="36" s="1"/>
  <c r="G42" i="36"/>
  <c r="G52" i="36" s="1"/>
  <c r="M93" i="36"/>
  <c r="M103" i="36" s="1"/>
  <c r="F69" i="36"/>
  <c r="F84" i="36" s="1"/>
  <c r="H120" i="36"/>
  <c r="H130" i="36" s="1"/>
  <c r="O42" i="36"/>
  <c r="O57" i="36" s="1"/>
  <c r="L42" i="36"/>
  <c r="L57" i="36" s="1"/>
  <c r="H93" i="36"/>
  <c r="H103" i="36" s="1"/>
  <c r="N69" i="36"/>
  <c r="N84" i="36" s="1"/>
  <c r="N120" i="36"/>
  <c r="N130" i="36" s="1"/>
  <c r="I42" i="36"/>
  <c r="I52" i="36" s="1"/>
  <c r="H42" i="36"/>
  <c r="H57" i="36" s="1"/>
  <c r="D93" i="36"/>
  <c r="D103" i="36" s="1"/>
  <c r="G69" i="36"/>
  <c r="G84" i="36" s="1"/>
  <c r="O69" i="36"/>
  <c r="O79" i="36" s="1"/>
  <c r="G41" i="28"/>
  <c r="F22" i="28"/>
  <c r="E120" i="36"/>
  <c r="E135" i="36" s="1"/>
  <c r="L120" i="36"/>
  <c r="L130" i="36" s="1"/>
  <c r="F42" i="36"/>
  <c r="F52" i="36" s="1"/>
  <c r="J93" i="36"/>
  <c r="J103" i="36" s="1"/>
  <c r="L69" i="36"/>
  <c r="L79" i="36" s="1"/>
  <c r="D22" i="28"/>
  <c r="I120" i="36"/>
  <c r="I130" i="36" s="1"/>
  <c r="K120" i="36"/>
  <c r="K130" i="36" s="1"/>
  <c r="N42" i="36"/>
  <c r="N57" i="36" s="1"/>
  <c r="D42" i="36"/>
  <c r="D52" i="36" s="1"/>
  <c r="N93" i="36"/>
  <c r="N108" i="36" s="1"/>
  <c r="I93" i="36"/>
  <c r="I103" i="36" s="1"/>
  <c r="D69" i="36"/>
  <c r="D79" i="36" s="1"/>
  <c r="H69" i="36"/>
  <c r="H84" i="36" s="1"/>
  <c r="F117" i="28"/>
  <c r="F98" i="28"/>
  <c r="G79" i="28"/>
  <c r="G171" i="36"/>
  <c r="G181" i="36" s="1"/>
  <c r="E171" i="36"/>
  <c r="E181" i="36" s="1"/>
  <c r="N171" i="36"/>
  <c r="N186" i="36" s="1"/>
  <c r="G136" i="28"/>
  <c r="H144" i="36"/>
  <c r="H159" i="36" s="1"/>
  <c r="N144" i="36"/>
  <c r="N154" i="36" s="1"/>
  <c r="J144" i="36"/>
  <c r="J154" i="36" s="1"/>
  <c r="D144" i="36"/>
  <c r="D154" i="36" s="1"/>
  <c r="I144" i="36"/>
  <c r="I154" i="36" s="1"/>
  <c r="G144" i="36"/>
  <c r="L144" i="36"/>
  <c r="L159" i="36" s="1"/>
  <c r="G155" i="28"/>
  <c r="E117" i="28"/>
  <c r="P203" i="8"/>
  <c r="K171" i="36"/>
  <c r="K186" i="36" s="1"/>
  <c r="L171" i="36"/>
  <c r="L186" i="36" s="1"/>
  <c r="M70" i="8"/>
  <c r="M85" i="8" s="1"/>
  <c r="P152" i="36"/>
  <c r="F136" i="28"/>
  <c r="P50" i="36"/>
  <c r="E22" i="28"/>
  <c r="P128" i="36"/>
  <c r="G117" i="28"/>
  <c r="D41" i="28"/>
  <c r="H70" i="8"/>
  <c r="H80" i="8" s="1"/>
  <c r="E60" i="28"/>
  <c r="P217" i="8"/>
  <c r="F41" i="28"/>
  <c r="E136" i="28"/>
  <c r="F155" i="28"/>
  <c r="G60" i="28"/>
  <c r="D70" i="8"/>
  <c r="D85" i="8" s="1"/>
  <c r="E41" i="28"/>
  <c r="P77" i="36"/>
  <c r="D79" i="28"/>
  <c r="D98" i="28"/>
  <c r="P216" i="36"/>
  <c r="P202" i="36"/>
  <c r="D136" i="28"/>
  <c r="P26" i="36"/>
  <c r="D155" i="28"/>
  <c r="P101" i="36"/>
  <c r="P179" i="36"/>
  <c r="D60" i="28"/>
  <c r="F79" i="28"/>
  <c r="E79" i="28"/>
  <c r="G22" i="28"/>
  <c r="E155" i="28"/>
  <c r="J70" i="8"/>
  <c r="J218" i="8" s="1"/>
  <c r="O70" i="8"/>
  <c r="O85" i="8" s="1"/>
  <c r="M120" i="36"/>
  <c r="M135" i="36" s="1"/>
  <c r="D120" i="36"/>
  <c r="D135" i="36" s="1"/>
  <c r="F144" i="36"/>
  <c r="F154" i="36" s="1"/>
  <c r="K144" i="36"/>
  <c r="I70" i="8"/>
  <c r="I80" i="8" s="1"/>
  <c r="G70" i="8"/>
  <c r="G218" i="8" s="1"/>
  <c r="F70" i="8"/>
  <c r="F80" i="8" s="1"/>
  <c r="F93" i="36"/>
  <c r="F103" i="36" s="1"/>
  <c r="L93" i="36"/>
  <c r="L103" i="36" s="1"/>
  <c r="N70" i="8"/>
  <c r="N85" i="8" s="1"/>
  <c r="E70" i="8"/>
  <c r="E218" i="8" s="1"/>
  <c r="L70" i="8"/>
  <c r="L85" i="8" s="1"/>
  <c r="I204" i="36"/>
  <c r="I207" i="36"/>
  <c r="J205" i="8"/>
  <c r="J208" i="8"/>
  <c r="I208" i="8"/>
  <c r="I205" i="8"/>
  <c r="O182" i="8"/>
  <c r="O187" i="8"/>
  <c r="D52" i="8"/>
  <c r="D57" i="8"/>
  <c r="F207" i="36"/>
  <c r="F204" i="36"/>
  <c r="M204" i="36"/>
  <c r="M207" i="36"/>
  <c r="D204" i="36"/>
  <c r="D207" i="36"/>
  <c r="G204" i="36"/>
  <c r="G207" i="36"/>
  <c r="O205" i="8"/>
  <c r="O208" i="8"/>
  <c r="G205" i="8"/>
  <c r="G208" i="8"/>
  <c r="E208" i="8"/>
  <c r="E205" i="8"/>
  <c r="M182" i="8"/>
  <c r="M187" i="8"/>
  <c r="F182" i="8"/>
  <c r="F187" i="8"/>
  <c r="I182" i="8"/>
  <c r="I187" i="8"/>
  <c r="N52" i="8"/>
  <c r="N57" i="8"/>
  <c r="I52" i="8"/>
  <c r="I57" i="8"/>
  <c r="E52" i="8"/>
  <c r="E57" i="8"/>
  <c r="M52" i="36"/>
  <c r="H104" i="8"/>
  <c r="H109" i="8"/>
  <c r="N104" i="8"/>
  <c r="N109" i="8"/>
  <c r="D104" i="8"/>
  <c r="D109" i="8"/>
  <c r="H28" i="36"/>
  <c r="H33" i="36"/>
  <c r="G28" i="36"/>
  <c r="G33" i="36"/>
  <c r="F33" i="36"/>
  <c r="F28" i="36"/>
  <c r="E159" i="36"/>
  <c r="E154" i="36"/>
  <c r="K131" i="8"/>
  <c r="K136" i="8"/>
  <c r="H131" i="8"/>
  <c r="H136" i="8"/>
  <c r="L131" i="8"/>
  <c r="L136" i="8"/>
  <c r="L155" i="8"/>
  <c r="L160" i="8"/>
  <c r="I155" i="8"/>
  <c r="I160" i="8"/>
  <c r="O155" i="8"/>
  <c r="O160" i="8"/>
  <c r="L33" i="8"/>
  <c r="L28" i="8"/>
  <c r="E28" i="8"/>
  <c r="E33" i="8"/>
  <c r="M28" i="8"/>
  <c r="M33" i="8"/>
  <c r="L204" i="36"/>
  <c r="L207" i="36"/>
  <c r="J207" i="36"/>
  <c r="J204" i="36"/>
  <c r="D208" i="8"/>
  <c r="D205" i="8"/>
  <c r="N205" i="8"/>
  <c r="N208" i="8"/>
  <c r="K205" i="8"/>
  <c r="K208" i="8"/>
  <c r="G182" i="8"/>
  <c r="G187" i="8"/>
  <c r="K182" i="8"/>
  <c r="K187" i="8"/>
  <c r="D182" i="8"/>
  <c r="D187" i="8"/>
  <c r="G130" i="36"/>
  <c r="G135" i="36"/>
  <c r="F52" i="8"/>
  <c r="F57" i="8"/>
  <c r="J52" i="8"/>
  <c r="J57" i="8"/>
  <c r="H52" i="8"/>
  <c r="H57" i="8"/>
  <c r="G104" i="8"/>
  <c r="G109" i="8"/>
  <c r="I104" i="8"/>
  <c r="I109" i="8"/>
  <c r="F104" i="8"/>
  <c r="F109" i="8"/>
  <c r="J33" i="36"/>
  <c r="J28" i="36"/>
  <c r="E33" i="36"/>
  <c r="E28" i="36"/>
  <c r="L28" i="36"/>
  <c r="L33" i="36"/>
  <c r="E131" i="8"/>
  <c r="E136" i="8"/>
  <c r="J131" i="8"/>
  <c r="J136" i="8"/>
  <c r="N131" i="8"/>
  <c r="N136" i="8"/>
  <c r="H155" i="8"/>
  <c r="H160" i="8"/>
  <c r="N155" i="8"/>
  <c r="N160" i="8"/>
  <c r="D155" i="8"/>
  <c r="D160" i="8"/>
  <c r="J79" i="36"/>
  <c r="J84" i="36"/>
  <c r="H28" i="8"/>
  <c r="H33" i="8"/>
  <c r="G33" i="8"/>
  <c r="G28" i="8"/>
  <c r="J28" i="8"/>
  <c r="J33" i="8"/>
  <c r="D28" i="36"/>
  <c r="D33" i="36"/>
  <c r="N33" i="36"/>
  <c r="N28" i="36"/>
  <c r="K33" i="36"/>
  <c r="K28" i="36"/>
  <c r="O154" i="36"/>
  <c r="O159" i="36"/>
  <c r="E103" i="36"/>
  <c r="E108" i="36"/>
  <c r="F131" i="8"/>
  <c r="F136" i="8"/>
  <c r="O131" i="8"/>
  <c r="O136" i="8"/>
  <c r="G131" i="8"/>
  <c r="G136" i="8"/>
  <c r="M155" i="8"/>
  <c r="M160" i="8"/>
  <c r="J155" i="8"/>
  <c r="J160" i="8"/>
  <c r="G155" i="8"/>
  <c r="G160" i="8"/>
  <c r="F28" i="8"/>
  <c r="F33" i="8"/>
  <c r="N33" i="8"/>
  <c r="N28" i="8"/>
  <c r="O33" i="8"/>
  <c r="O28" i="8"/>
  <c r="M205" i="8"/>
  <c r="M208" i="8"/>
  <c r="H182" i="8"/>
  <c r="H187" i="8"/>
  <c r="N182" i="8"/>
  <c r="N187" i="8"/>
  <c r="O52" i="8"/>
  <c r="O57" i="8"/>
  <c r="K52" i="8"/>
  <c r="K57" i="8"/>
  <c r="L104" i="8"/>
  <c r="L109" i="8"/>
  <c r="K104" i="8"/>
  <c r="K109" i="8"/>
  <c r="O104" i="8"/>
  <c r="O109" i="8"/>
  <c r="I181" i="36"/>
  <c r="I186" i="36"/>
  <c r="H208" i="8"/>
  <c r="H205" i="8"/>
  <c r="L205" i="8"/>
  <c r="L208" i="8"/>
  <c r="F205" i="8"/>
  <c r="F208" i="8"/>
  <c r="J182" i="8"/>
  <c r="J187" i="8"/>
  <c r="E182" i="8"/>
  <c r="E187" i="8"/>
  <c r="L182" i="8"/>
  <c r="L187" i="8"/>
  <c r="L52" i="8"/>
  <c r="L57" i="8"/>
  <c r="G52" i="8"/>
  <c r="G57" i="8"/>
  <c r="M52" i="8"/>
  <c r="M57" i="8"/>
  <c r="E52" i="36"/>
  <c r="E57" i="36"/>
  <c r="E104" i="8"/>
  <c r="E109" i="8"/>
  <c r="M104" i="8"/>
  <c r="M109" i="8"/>
  <c r="J104" i="8"/>
  <c r="J109" i="8"/>
  <c r="M33" i="36"/>
  <c r="M28" i="36"/>
  <c r="O28" i="36"/>
  <c r="O33" i="36"/>
  <c r="I28" i="36"/>
  <c r="I33" i="36"/>
  <c r="K80" i="8"/>
  <c r="K85" i="8"/>
  <c r="D131" i="8"/>
  <c r="D136" i="8"/>
  <c r="I131" i="8"/>
  <c r="I136" i="8"/>
  <c r="M131" i="8"/>
  <c r="M136" i="8"/>
  <c r="E155" i="8"/>
  <c r="E160" i="8"/>
  <c r="F155" i="8"/>
  <c r="F160" i="8"/>
  <c r="K155" i="8"/>
  <c r="K160" i="8"/>
  <c r="I28" i="8"/>
  <c r="I33" i="8"/>
  <c r="K33" i="8"/>
  <c r="K28" i="8"/>
  <c r="K218" i="8"/>
  <c r="D28" i="8"/>
  <c r="D33" i="8"/>
  <c r="K207" i="36" l="1"/>
  <c r="N207" i="36"/>
  <c r="N208" i="36" s="1"/>
  <c r="H207" i="36"/>
  <c r="H208" i="36" s="1"/>
  <c r="E207" i="36"/>
  <c r="E208" i="36" s="1"/>
  <c r="O204" i="36"/>
  <c r="O208" i="36" s="1"/>
  <c r="K103" i="36"/>
  <c r="K109" i="36" s="1"/>
  <c r="M159" i="36"/>
  <c r="M160" i="36" s="1"/>
  <c r="D186" i="36"/>
  <c r="D187" i="36" s="1"/>
  <c r="O186" i="36"/>
  <c r="O187" i="36" s="1"/>
  <c r="F130" i="36"/>
  <c r="F136" i="36" s="1"/>
  <c r="M186" i="36"/>
  <c r="M187" i="36" s="1"/>
  <c r="K79" i="36"/>
  <c r="K85" i="36" s="1"/>
  <c r="I84" i="36"/>
  <c r="I85" i="36" s="1"/>
  <c r="J181" i="36"/>
  <c r="J187" i="36" s="1"/>
  <c r="N79" i="36"/>
  <c r="L52" i="36"/>
  <c r="L58" i="36" s="1"/>
  <c r="D57" i="36"/>
  <c r="D58" i="36" s="1"/>
  <c r="G103" i="36"/>
  <c r="G109" i="36" s="1"/>
  <c r="L135" i="36"/>
  <c r="L136" i="36" s="1"/>
  <c r="H79" i="36"/>
  <c r="H85" i="36" s="1"/>
  <c r="K57" i="36"/>
  <c r="D159" i="36"/>
  <c r="D160" i="36" s="1"/>
  <c r="O84" i="36"/>
  <c r="O85" i="36" s="1"/>
  <c r="L181" i="36"/>
  <c r="L187" i="36" s="1"/>
  <c r="M108" i="36"/>
  <c r="M109" i="36" s="1"/>
  <c r="I57" i="36"/>
  <c r="I58" i="36" s="1"/>
  <c r="E79" i="36"/>
  <c r="E85" i="36" s="1"/>
  <c r="F79" i="36"/>
  <c r="F85" i="36" s="1"/>
  <c r="N103" i="36"/>
  <c r="N109" i="36" s="1"/>
  <c r="H108" i="36"/>
  <c r="H109" i="36" s="1"/>
  <c r="G186" i="36"/>
  <c r="G187" i="36" s="1"/>
  <c r="H52" i="36"/>
  <c r="H58" i="36" s="1"/>
  <c r="M84" i="36"/>
  <c r="M85" i="36" s="1"/>
  <c r="F57" i="36"/>
  <c r="F58" i="36" s="1"/>
  <c r="D218" i="8"/>
  <c r="L154" i="36"/>
  <c r="L160" i="36" s="1"/>
  <c r="M80" i="8"/>
  <c r="M86" i="8" s="1"/>
  <c r="I135" i="36"/>
  <c r="I136" i="36" s="1"/>
  <c r="I217" i="36"/>
  <c r="J217" i="36"/>
  <c r="F108" i="36"/>
  <c r="F109" i="36" s="1"/>
  <c r="D109" i="36"/>
  <c r="J135" i="36"/>
  <c r="J136" i="36" s="1"/>
  <c r="D99" i="28"/>
  <c r="F186" i="36"/>
  <c r="F187" i="36" s="1"/>
  <c r="J57" i="36"/>
  <c r="J58" i="36" s="1"/>
  <c r="H186" i="36"/>
  <c r="H187" i="36" s="1"/>
  <c r="H135" i="36"/>
  <c r="H136" i="36" s="1"/>
  <c r="K135" i="36"/>
  <c r="K136" i="36" s="1"/>
  <c r="O108" i="36"/>
  <c r="O109" i="36" s="1"/>
  <c r="O135" i="36"/>
  <c r="O136" i="36" s="1"/>
  <c r="O52" i="36"/>
  <c r="O58" i="36" s="1"/>
  <c r="L84" i="36"/>
  <c r="L85" i="36" s="1"/>
  <c r="N52" i="36"/>
  <c r="N58" i="36" s="1"/>
  <c r="K181" i="36"/>
  <c r="K187" i="36" s="1"/>
  <c r="G79" i="36"/>
  <c r="G85" i="36" s="1"/>
  <c r="E130" i="36"/>
  <c r="E136" i="36" s="1"/>
  <c r="N181" i="36"/>
  <c r="N187" i="36" s="1"/>
  <c r="D84" i="36"/>
  <c r="D85" i="36" s="1"/>
  <c r="G57" i="36"/>
  <c r="G58" i="36" s="1"/>
  <c r="O217" i="36"/>
  <c r="D80" i="8"/>
  <c r="D86" i="8" s="1"/>
  <c r="J159" i="36"/>
  <c r="J160" i="36" s="1"/>
  <c r="N135" i="36"/>
  <c r="N136" i="36" s="1"/>
  <c r="I218" i="8"/>
  <c r="J80" i="8"/>
  <c r="D61" i="28"/>
  <c r="G217" i="36"/>
  <c r="H217" i="36"/>
  <c r="I108" i="36"/>
  <c r="G159" i="36"/>
  <c r="E217" i="36"/>
  <c r="E186" i="36"/>
  <c r="E187" i="36" s="1"/>
  <c r="J108" i="36"/>
  <c r="J109" i="36" s="1"/>
  <c r="G154" i="36"/>
  <c r="G160" i="36" s="1"/>
  <c r="N159" i="36"/>
  <c r="N160" i="36" s="1"/>
  <c r="N217" i="36"/>
  <c r="D42" i="28"/>
  <c r="L80" i="8"/>
  <c r="L86" i="8" s="1"/>
  <c r="O218" i="8"/>
  <c r="I159" i="36"/>
  <c r="I160" i="36" s="1"/>
  <c r="H154" i="36"/>
  <c r="H160" i="36" s="1"/>
  <c r="M218" i="8"/>
  <c r="M130" i="36"/>
  <c r="M136" i="36" s="1"/>
  <c r="K217" i="36"/>
  <c r="D137" i="28"/>
  <c r="L217" i="36"/>
  <c r="D156" i="28"/>
  <c r="F85" i="8"/>
  <c r="F86" i="8" s="1"/>
  <c r="F218" i="8"/>
  <c r="G85" i="8"/>
  <c r="J85" i="8"/>
  <c r="E80" i="8"/>
  <c r="D80" i="28"/>
  <c r="D118" i="28"/>
  <c r="F159" i="36"/>
  <c r="F160" i="36" s="1"/>
  <c r="D23" i="28"/>
  <c r="E85" i="8"/>
  <c r="N80" i="8"/>
  <c r="N86" i="8" s="1"/>
  <c r="K159" i="36"/>
  <c r="O80" i="8"/>
  <c r="O86" i="8" s="1"/>
  <c r="L218" i="8"/>
  <c r="H85" i="8"/>
  <c r="H86" i="8" s="1"/>
  <c r="H218" i="8"/>
  <c r="F217" i="36"/>
  <c r="G80" i="8"/>
  <c r="D217" i="36"/>
  <c r="D130" i="36"/>
  <c r="D136" i="36" s="1"/>
  <c r="M217" i="36"/>
  <c r="L108" i="36"/>
  <c r="L109" i="36" s="1"/>
  <c r="I85" i="8"/>
  <c r="I86" i="8" s="1"/>
  <c r="N218" i="8"/>
  <c r="K154" i="36"/>
  <c r="I34" i="8"/>
  <c r="K161" i="8"/>
  <c r="E161" i="8"/>
  <c r="I137" i="8"/>
  <c r="I109" i="36"/>
  <c r="J161" i="8"/>
  <c r="G137" i="8"/>
  <c r="F137" i="8"/>
  <c r="H34" i="8"/>
  <c r="L34" i="36"/>
  <c r="I110" i="8"/>
  <c r="L208" i="36"/>
  <c r="E34" i="8"/>
  <c r="D110" i="8"/>
  <c r="H110" i="8"/>
  <c r="M58" i="36"/>
  <c r="E58" i="8"/>
  <c r="N58" i="8"/>
  <c r="I188" i="8"/>
  <c r="M188" i="8"/>
  <c r="G209" i="8"/>
  <c r="G208" i="36"/>
  <c r="M208" i="36"/>
  <c r="D34" i="8"/>
  <c r="F161" i="8"/>
  <c r="M137" i="8"/>
  <c r="D137" i="8"/>
  <c r="K86" i="8"/>
  <c r="I34" i="36"/>
  <c r="N110" i="8"/>
  <c r="I58" i="8"/>
  <c r="F188" i="8"/>
  <c r="O209" i="8"/>
  <c r="D208" i="36"/>
  <c r="D58" i="8"/>
  <c r="O188" i="8"/>
  <c r="J209" i="8"/>
  <c r="I208" i="36"/>
  <c r="K34" i="8"/>
  <c r="M34" i="36"/>
  <c r="K34" i="36"/>
  <c r="D34" i="36"/>
  <c r="G34" i="8"/>
  <c r="J34" i="36"/>
  <c r="D209" i="8"/>
  <c r="H209" i="8"/>
  <c r="N34" i="36"/>
  <c r="L34" i="8"/>
  <c r="E160" i="36"/>
  <c r="G34" i="36"/>
  <c r="K208" i="36"/>
  <c r="F34" i="8"/>
  <c r="N85" i="36"/>
  <c r="G161" i="8"/>
  <c r="M161" i="8"/>
  <c r="O137" i="8"/>
  <c r="E109" i="36"/>
  <c r="O160" i="36"/>
  <c r="J34" i="8"/>
  <c r="F110" i="8"/>
  <c r="G110" i="8"/>
  <c r="K58" i="36"/>
  <c r="O34" i="36"/>
  <c r="J110" i="8"/>
  <c r="E110" i="8"/>
  <c r="M58" i="8"/>
  <c r="L58" i="8"/>
  <c r="L188" i="8"/>
  <c r="J188" i="8"/>
  <c r="L209" i="8"/>
  <c r="K110" i="8"/>
  <c r="K58" i="8"/>
  <c r="H188" i="8"/>
  <c r="O34" i="8"/>
  <c r="D161" i="8"/>
  <c r="H161" i="8"/>
  <c r="J137" i="8"/>
  <c r="J58" i="8"/>
  <c r="G136" i="36"/>
  <c r="K188" i="8"/>
  <c r="K209" i="8"/>
  <c r="J208" i="36"/>
  <c r="M34" i="8"/>
  <c r="I161" i="8"/>
  <c r="L137" i="8"/>
  <c r="K137" i="8"/>
  <c r="I209" i="8"/>
  <c r="M110" i="8"/>
  <c r="E58" i="36"/>
  <c r="G58" i="8"/>
  <c r="E188" i="8"/>
  <c r="F209" i="8"/>
  <c r="I187" i="36"/>
  <c r="O110" i="8"/>
  <c r="L110" i="8"/>
  <c r="O58" i="8"/>
  <c r="N188" i="8"/>
  <c r="M209" i="8"/>
  <c r="N34" i="8"/>
  <c r="J85" i="36"/>
  <c r="N161" i="8"/>
  <c r="N137" i="8"/>
  <c r="E137" i="8"/>
  <c r="E34" i="36"/>
  <c r="H58" i="8"/>
  <c r="F58" i="8"/>
  <c r="D188" i="8"/>
  <c r="G188" i="8"/>
  <c r="N209" i="8"/>
  <c r="O161" i="8"/>
  <c r="L161" i="8"/>
  <c r="H137" i="8"/>
  <c r="F34" i="36"/>
  <c r="H34" i="36"/>
  <c r="E209" i="8"/>
  <c r="F208" i="36"/>
  <c r="G86" i="8" l="1"/>
  <c r="G219" i="8" s="1"/>
  <c r="P218" i="8"/>
  <c r="J86" i="8"/>
  <c r="J219" i="8" s="1"/>
  <c r="E86" i="8"/>
  <c r="K160" i="36"/>
  <c r="K218" i="36" s="1"/>
  <c r="P217" i="36"/>
  <c r="L218" i="36"/>
  <c r="I218" i="36"/>
  <c r="P35" i="8"/>
  <c r="F219" i="8"/>
  <c r="I219" i="8"/>
  <c r="P137" i="8"/>
  <c r="D218" i="36"/>
  <c r="K219" i="8"/>
  <c r="P110" i="8"/>
  <c r="H219" i="8"/>
  <c r="G218" i="36"/>
  <c r="L219" i="8"/>
  <c r="N218" i="36"/>
  <c r="M218" i="36"/>
  <c r="H218" i="36"/>
  <c r="E218" i="36"/>
  <c r="J218" i="36"/>
  <c r="P136" i="36"/>
  <c r="P188" i="8"/>
  <c r="P58" i="8"/>
  <c r="P35" i="36"/>
  <c r="P85" i="36"/>
  <c r="F218" i="36"/>
  <c r="P208" i="36"/>
  <c r="P161" i="8"/>
  <c r="N219" i="8"/>
  <c r="D219" i="8"/>
  <c r="P209" i="8"/>
  <c r="P58" i="36"/>
  <c r="O218" i="36"/>
  <c r="P109" i="36"/>
  <c r="P187" i="36"/>
  <c r="P34" i="8"/>
  <c r="P34" i="36"/>
  <c r="M219" i="8"/>
  <c r="O219" i="8"/>
  <c r="P86" i="8" l="1"/>
  <c r="P160" i="36"/>
  <c r="E219" i="8"/>
  <c r="P218" i="36"/>
  <c r="P219" i="8" l="1"/>
  <c r="I222" i="36" s="1"/>
  <c r="K222" i="36" l="1"/>
</calcChain>
</file>

<file path=xl/sharedStrings.xml><?xml version="1.0" encoding="utf-8"?>
<sst xmlns="http://schemas.openxmlformats.org/spreadsheetml/2006/main" count="1397" uniqueCount="186">
  <si>
    <t>～</t>
    <phoneticPr fontId="6"/>
  </si>
  <si>
    <t>指定項目：予定値</t>
    <rPh sb="0" eb="2">
      <t>シテイ</t>
    </rPh>
    <rPh sb="2" eb="4">
      <t>コウモク</t>
    </rPh>
    <rPh sb="5" eb="7">
      <t>ヨテイ</t>
    </rPh>
    <rPh sb="7" eb="8">
      <t>チ</t>
    </rPh>
    <phoneticPr fontId="26"/>
  </si>
  <si>
    <t>算定要領</t>
    <rPh sb="0" eb="2">
      <t>サンテイ</t>
    </rPh>
    <rPh sb="2" eb="4">
      <t>ヨウリョウ</t>
    </rPh>
    <phoneticPr fontId="26"/>
  </si>
  <si>
    <t>合計</t>
    <rPh sb="0" eb="2">
      <t>ゴウケイ</t>
    </rPh>
    <phoneticPr fontId="26"/>
  </si>
  <si>
    <t>a</t>
    <phoneticPr fontId="26"/>
  </si>
  <si>
    <t>b</t>
    <phoneticPr fontId="26"/>
  </si>
  <si>
    <t>c</t>
    <phoneticPr fontId="26"/>
  </si>
  <si>
    <t>d</t>
    <phoneticPr fontId="26"/>
  </si>
  <si>
    <t>使用電力料金の算定区分</t>
    <rPh sb="0" eb="2">
      <t>シヨウ</t>
    </rPh>
    <rPh sb="2" eb="4">
      <t>デンリョク</t>
    </rPh>
    <rPh sb="4" eb="6">
      <t>リョウキン</t>
    </rPh>
    <rPh sb="7" eb="9">
      <t>サンテイ</t>
    </rPh>
    <rPh sb="9" eb="11">
      <t>クブン</t>
    </rPh>
    <phoneticPr fontId="26"/>
  </si>
  <si>
    <t>使用電力料金の算定明細</t>
    <rPh sb="0" eb="2">
      <t>シヨウ</t>
    </rPh>
    <rPh sb="2" eb="4">
      <t>デンリョク</t>
    </rPh>
    <rPh sb="4" eb="6">
      <t>リョウキン</t>
    </rPh>
    <rPh sb="7" eb="9">
      <t>サンテイ</t>
    </rPh>
    <rPh sb="9" eb="11">
      <t>メイサイ</t>
    </rPh>
    <phoneticPr fontId="26"/>
  </si>
  <si>
    <t>≪留意事項≫</t>
    <rPh sb="1" eb="3">
      <t>リュウイ</t>
    </rPh>
    <rPh sb="3" eb="5">
      <t>ジコウ</t>
    </rPh>
    <phoneticPr fontId="9"/>
  </si>
  <si>
    <t>・入札において燃料費調整額及び電気事業者による再生可能エネルギー電気の調達に関する特別措置法に基づく賦課金（再エネ賦課金）は考慮しない。</t>
    <rPh sb="1" eb="3">
      <t>ニュウサツ</t>
    </rPh>
    <rPh sb="7" eb="9">
      <t>ネンリョウ</t>
    </rPh>
    <rPh sb="9" eb="10">
      <t>ヒ</t>
    </rPh>
    <rPh sb="10" eb="12">
      <t>チョウセイ</t>
    </rPh>
    <rPh sb="12" eb="13">
      <t>ガク</t>
    </rPh>
    <rPh sb="13" eb="14">
      <t>オヨ</t>
    </rPh>
    <rPh sb="15" eb="17">
      <t>デンキ</t>
    </rPh>
    <rPh sb="17" eb="20">
      <t>ジギョウシャ</t>
    </rPh>
    <rPh sb="23" eb="25">
      <t>サイセイ</t>
    </rPh>
    <rPh sb="25" eb="27">
      <t>カノウ</t>
    </rPh>
    <rPh sb="32" eb="34">
      <t>デンキ</t>
    </rPh>
    <rPh sb="35" eb="37">
      <t>チョウタツ</t>
    </rPh>
    <rPh sb="38" eb="39">
      <t>カン</t>
    </rPh>
    <rPh sb="41" eb="43">
      <t>トクベツ</t>
    </rPh>
    <rPh sb="43" eb="46">
      <t>ソチホウ</t>
    </rPh>
    <rPh sb="47" eb="48">
      <t>モト</t>
    </rPh>
    <rPh sb="50" eb="53">
      <t>フカキン</t>
    </rPh>
    <rPh sb="54" eb="55">
      <t>サイ</t>
    </rPh>
    <rPh sb="57" eb="60">
      <t>フカキン</t>
    </rPh>
    <rPh sb="62" eb="64">
      <t>コウリョ</t>
    </rPh>
    <phoneticPr fontId="9"/>
  </si>
  <si>
    <t>・入札において内訳書の提出がない者は、入札に参加できない。</t>
    <rPh sb="1" eb="3">
      <t>ニュウサツ</t>
    </rPh>
    <rPh sb="7" eb="10">
      <t>ウチワケショ</t>
    </rPh>
    <rPh sb="11" eb="13">
      <t>テイシュツ</t>
    </rPh>
    <rPh sb="16" eb="17">
      <t>モノ</t>
    </rPh>
    <rPh sb="19" eb="21">
      <t>ニュウサツ</t>
    </rPh>
    <rPh sb="22" eb="24">
      <t>サンカ</t>
    </rPh>
    <phoneticPr fontId="9"/>
  </si>
  <si>
    <t>３月</t>
    <rPh sb="1" eb="2">
      <t>ガツ</t>
    </rPh>
    <phoneticPr fontId="6"/>
  </si>
  <si>
    <t>備考</t>
    <rPh sb="0" eb="2">
      <t>ビコウ</t>
    </rPh>
    <phoneticPr fontId="26"/>
  </si>
  <si>
    <t>e</t>
    <phoneticPr fontId="26"/>
  </si>
  <si>
    <t>f</t>
    <phoneticPr fontId="26"/>
  </si>
  <si>
    <t>h=d*右欄単価</t>
    <phoneticPr fontId="26"/>
  </si>
  <si>
    <t>i=e*右欄単価</t>
    <phoneticPr fontId="26"/>
  </si>
  <si>
    <t>ピーク使用量 (kWh)</t>
    <rPh sb="3" eb="5">
      <t>シヨウ</t>
    </rPh>
    <rPh sb="5" eb="6">
      <t>リョウ</t>
    </rPh>
    <phoneticPr fontId="26"/>
  </si>
  <si>
    <t>昼間使用量 (kWh)</t>
    <phoneticPr fontId="26"/>
  </si>
  <si>
    <t>夜間使用量 (kWh)</t>
    <phoneticPr fontId="26"/>
  </si>
  <si>
    <t>基本料金 (円)</t>
    <rPh sb="6" eb="7">
      <t>エン</t>
    </rPh>
    <phoneticPr fontId="26"/>
  </si>
  <si>
    <t>ピーク料金 (円)</t>
    <phoneticPr fontId="26"/>
  </si>
  <si>
    <t>夜間料金 (円)</t>
    <phoneticPr fontId="26"/>
  </si>
  <si>
    <t>使用電力料 (円)</t>
    <rPh sb="0" eb="2">
      <t>シヨウ</t>
    </rPh>
    <rPh sb="2" eb="4">
      <t>デンリョク</t>
    </rPh>
    <rPh sb="4" eb="5">
      <t>リョウ</t>
    </rPh>
    <rPh sb="7" eb="8">
      <t>エン</t>
    </rPh>
    <phoneticPr fontId="26"/>
  </si>
  <si>
    <t>予定使用電力量 ※(kWh)</t>
    <rPh sb="0" eb="2">
      <t>ヨテイ</t>
    </rPh>
    <rPh sb="2" eb="4">
      <t>シヨウ</t>
    </rPh>
    <rPh sb="4" eb="6">
      <t>デンリョク</t>
    </rPh>
    <rPh sb="6" eb="7">
      <t>リョウ</t>
    </rPh>
    <phoneticPr fontId="26"/>
  </si>
  <si>
    <t>予定使用電力量 (kWh)</t>
    <rPh sb="0" eb="2">
      <t>ヨテイ</t>
    </rPh>
    <rPh sb="2" eb="4">
      <t>シヨウ</t>
    </rPh>
    <rPh sb="4" eb="6">
      <t>デンリョク</t>
    </rPh>
    <rPh sb="6" eb="7">
      <t>リョウ</t>
    </rPh>
    <phoneticPr fontId="26"/>
  </si>
  <si>
    <t>予定契約電力 (kW)</t>
    <rPh sb="0" eb="2">
      <t>ヨテイ</t>
    </rPh>
    <rPh sb="2" eb="4">
      <t>ケイヤク</t>
    </rPh>
    <rPh sb="4" eb="6">
      <t>デンリョク</t>
    </rPh>
    <phoneticPr fontId="26"/>
  </si>
  <si>
    <t>年月</t>
    <rPh sb="0" eb="1">
      <t>ネン</t>
    </rPh>
    <rPh sb="1" eb="2">
      <t>ガツ</t>
    </rPh>
    <phoneticPr fontId="26"/>
  </si>
  <si>
    <t>単価入力欄(少数2位まで)</t>
    <rPh sb="0" eb="2">
      <t>タンカ</t>
    </rPh>
    <rPh sb="2" eb="4">
      <t>ニュウリョク</t>
    </rPh>
    <rPh sb="4" eb="5">
      <t>ラン</t>
    </rPh>
    <rPh sb="6" eb="8">
      <t>ショウスウ</t>
    </rPh>
    <rPh sb="9" eb="10">
      <t>イ</t>
    </rPh>
    <phoneticPr fontId="26"/>
  </si>
  <si>
    <t>※1　g=b*右欄単価*（1.85-c/100)【少数第3位以下切り捨て】</t>
    <phoneticPr fontId="6"/>
  </si>
  <si>
    <t>夏季料金 (円)</t>
    <rPh sb="0" eb="2">
      <t>カキ</t>
    </rPh>
    <phoneticPr fontId="26"/>
  </si>
  <si>
    <t>その他季料金 (円)</t>
    <rPh sb="2" eb="3">
      <t>タ</t>
    </rPh>
    <rPh sb="3" eb="4">
      <t>キ</t>
    </rPh>
    <rPh sb="4" eb="6">
      <t>リョウキン</t>
    </rPh>
    <phoneticPr fontId="26"/>
  </si>
  <si>
    <t>ｊ=e*右欄単価</t>
    <phoneticPr fontId="26"/>
  </si>
  <si>
    <t>k=f*右欄単価</t>
    <phoneticPr fontId="26"/>
  </si>
  <si>
    <t>設備容量：</t>
    <rPh sb="0" eb="2">
      <t>セツビ</t>
    </rPh>
    <rPh sb="2" eb="4">
      <t>ヨウリョウ</t>
    </rPh>
    <phoneticPr fontId="6"/>
  </si>
  <si>
    <t>契約電力(予定)：</t>
    <rPh sb="0" eb="2">
      <t>ケイヤク</t>
    </rPh>
    <rPh sb="2" eb="4">
      <t>デンリョク</t>
    </rPh>
    <rPh sb="5" eb="7">
      <t>ヨテイ</t>
    </rPh>
    <phoneticPr fontId="6"/>
  </si>
  <si>
    <t>非常用自家発電設備：</t>
    <rPh sb="0" eb="3">
      <t>ヒジョウヨウ</t>
    </rPh>
    <rPh sb="3" eb="5">
      <t>ジカ</t>
    </rPh>
    <rPh sb="5" eb="7">
      <t>ハツデン</t>
    </rPh>
    <rPh sb="7" eb="9">
      <t>セツビ</t>
    </rPh>
    <phoneticPr fontId="6"/>
  </si>
  <si>
    <t>常用自家発電設備：</t>
    <rPh sb="0" eb="2">
      <t>ジョウヨウ</t>
    </rPh>
    <rPh sb="2" eb="4">
      <t>ジカ</t>
    </rPh>
    <rPh sb="4" eb="6">
      <t>ハツデン</t>
    </rPh>
    <rPh sb="6" eb="8">
      <t>セツビ</t>
    </rPh>
    <phoneticPr fontId="6"/>
  </si>
  <si>
    <t>最大需要電力 (kW)</t>
    <rPh sb="0" eb="2">
      <t>サイダイ</t>
    </rPh>
    <rPh sb="2" eb="4">
      <t>ジュヨウ</t>
    </rPh>
    <rPh sb="4" eb="6">
      <t>デンリョク</t>
    </rPh>
    <phoneticPr fontId="26"/>
  </si>
  <si>
    <t>負荷率 (%)</t>
    <rPh sb="0" eb="2">
      <t>フカ</t>
    </rPh>
    <rPh sb="2" eb="3">
      <t>リツ</t>
    </rPh>
    <phoneticPr fontId="26"/>
  </si>
  <si>
    <t>g ※1</t>
    <phoneticPr fontId="6"/>
  </si>
  <si>
    <t>4～9月</t>
    <rPh sb="3" eb="4">
      <t>ガツ</t>
    </rPh>
    <phoneticPr fontId="6"/>
  </si>
  <si>
    <t>使用電力料合計 (円)　①</t>
    <rPh sb="0" eb="2">
      <t>シヨウ</t>
    </rPh>
    <rPh sb="2" eb="4">
      <t>デンリョク</t>
    </rPh>
    <rPh sb="4" eb="5">
      <t>リョウ</t>
    </rPh>
    <rPh sb="5" eb="6">
      <t>ゴウ</t>
    </rPh>
    <rPh sb="6" eb="7">
      <t>ケイ</t>
    </rPh>
    <rPh sb="9" eb="10">
      <t>エン</t>
    </rPh>
    <phoneticPr fontId="26"/>
  </si>
  <si>
    <t>（ 契約期間 使用電力料合計 ）</t>
    <rPh sb="2" eb="4">
      <t>ケイヤク</t>
    </rPh>
    <rPh sb="4" eb="6">
      <t>キカン</t>
    </rPh>
    <rPh sb="7" eb="9">
      <t>シヨウ</t>
    </rPh>
    <rPh sb="9" eb="11">
      <t>デンリョク</t>
    </rPh>
    <rPh sb="11" eb="12">
      <t>リョウ</t>
    </rPh>
    <rPh sb="12" eb="14">
      <t>ゴウケイ</t>
    </rPh>
    <phoneticPr fontId="26"/>
  </si>
  <si>
    <t>・記載する料金単価は，消費税及び地方消費税相当額を含む金額とする。</t>
    <rPh sb="1" eb="3">
      <t>キサイ</t>
    </rPh>
    <rPh sb="5" eb="7">
      <t>リョウキン</t>
    </rPh>
    <rPh sb="7" eb="9">
      <t>タンカ</t>
    </rPh>
    <rPh sb="11" eb="14">
      <t>ショウヒゼイ</t>
    </rPh>
    <rPh sb="14" eb="15">
      <t>オヨ</t>
    </rPh>
    <rPh sb="16" eb="18">
      <t>チホウ</t>
    </rPh>
    <rPh sb="18" eb="21">
      <t>ショウヒゼイ</t>
    </rPh>
    <rPh sb="21" eb="23">
      <t>ソウトウ</t>
    </rPh>
    <rPh sb="23" eb="24">
      <t>ガク</t>
    </rPh>
    <rPh sb="25" eb="26">
      <t>フク</t>
    </rPh>
    <rPh sb="27" eb="29">
      <t>キンガク</t>
    </rPh>
    <phoneticPr fontId="9"/>
  </si>
  <si>
    <r>
      <t>・ピーク時間とは，夏季の毎日13時から16時までとし，休日等</t>
    </r>
    <r>
      <rPr>
        <sz val="11"/>
        <rFont val="ＭＳ Ｐゴシック"/>
        <family val="3"/>
        <charset val="128"/>
      </rPr>
      <t>(※1)の該当する時間を除く。</t>
    </r>
    <rPh sb="4" eb="6">
      <t>ジカン</t>
    </rPh>
    <rPh sb="9" eb="11">
      <t>カキ</t>
    </rPh>
    <rPh sb="12" eb="14">
      <t>マイニチ</t>
    </rPh>
    <rPh sb="16" eb="17">
      <t>ジ</t>
    </rPh>
    <rPh sb="21" eb="22">
      <t>ジ</t>
    </rPh>
    <rPh sb="27" eb="29">
      <t>キュウジツ</t>
    </rPh>
    <rPh sb="29" eb="30">
      <t>トウ</t>
    </rPh>
    <rPh sb="35" eb="37">
      <t>ガイトウ</t>
    </rPh>
    <rPh sb="39" eb="41">
      <t>ジカン</t>
    </rPh>
    <rPh sb="42" eb="43">
      <t>ノゾ</t>
    </rPh>
    <phoneticPr fontId="9"/>
  </si>
  <si>
    <t>・昼間時間とは8時から22時までとし，ピーク時間及び休日等(※1)の該当する時間を除く。</t>
    <rPh sb="24" eb="25">
      <t>オヨ</t>
    </rPh>
    <rPh sb="26" eb="28">
      <t>キュウジツ</t>
    </rPh>
    <rPh sb="28" eb="29">
      <t>トウ</t>
    </rPh>
    <rPh sb="34" eb="36">
      <t>ガイトウ</t>
    </rPh>
    <rPh sb="38" eb="40">
      <t>ジカン</t>
    </rPh>
    <rPh sb="41" eb="42">
      <t>ノゾ</t>
    </rPh>
    <phoneticPr fontId="6"/>
  </si>
  <si>
    <t>・夜間時間とは，ピーク時間及び昼間時間以外とする。</t>
    <rPh sb="1" eb="3">
      <t>ヤカン</t>
    </rPh>
    <rPh sb="3" eb="5">
      <t>ジカン</t>
    </rPh>
    <rPh sb="11" eb="13">
      <t>ジカン</t>
    </rPh>
    <rPh sb="13" eb="14">
      <t>オヨ</t>
    </rPh>
    <rPh sb="15" eb="17">
      <t>ヒルマ</t>
    </rPh>
    <rPh sb="17" eb="19">
      <t>ジカン</t>
    </rPh>
    <rPh sb="19" eb="21">
      <t>イガイ</t>
    </rPh>
    <phoneticPr fontId="9"/>
  </si>
  <si>
    <t>・料金単価は，小数点以下第２位まで記入する。</t>
    <rPh sb="1" eb="3">
      <t>リョウキン</t>
    </rPh>
    <rPh sb="3" eb="5">
      <t>タンカ</t>
    </rPh>
    <rPh sb="7" eb="10">
      <t>ショウスウテン</t>
    </rPh>
    <rPh sb="10" eb="12">
      <t>イカ</t>
    </rPh>
    <rPh sb="12" eb="13">
      <t>ダイ</t>
    </rPh>
    <rPh sb="14" eb="15">
      <t>イ</t>
    </rPh>
    <rPh sb="17" eb="19">
      <t>キニュウ</t>
    </rPh>
    <phoneticPr fontId="9"/>
  </si>
  <si>
    <t>（燃料費調整額及び再エネ賦課金については，電力需給契約書による。）</t>
    <rPh sb="1" eb="3">
      <t>ネンリョウ</t>
    </rPh>
    <rPh sb="3" eb="4">
      <t>ヒ</t>
    </rPh>
    <rPh sb="4" eb="6">
      <t>チョウセイ</t>
    </rPh>
    <rPh sb="6" eb="7">
      <t>ガク</t>
    </rPh>
    <rPh sb="7" eb="8">
      <t>オヨ</t>
    </rPh>
    <rPh sb="9" eb="10">
      <t>サイ</t>
    </rPh>
    <rPh sb="12" eb="15">
      <t>フカキン</t>
    </rPh>
    <rPh sb="21" eb="23">
      <t>デンリョク</t>
    </rPh>
    <rPh sb="23" eb="25">
      <t>ジュキュウ</t>
    </rPh>
    <rPh sb="25" eb="27">
      <t>ケイヤク</t>
    </rPh>
    <rPh sb="27" eb="28">
      <t>ショ</t>
    </rPh>
    <phoneticPr fontId="9"/>
  </si>
  <si>
    <t>※1　休日等とは，日曜日，「国民の祝日に関する法律」に規定する休日，1月2日，1月3日，1月4日，</t>
    <rPh sb="3" eb="5">
      <t>キュウジツ</t>
    </rPh>
    <rPh sb="5" eb="6">
      <t>トウ</t>
    </rPh>
    <rPh sb="9" eb="12">
      <t>ニチヨウビ</t>
    </rPh>
    <rPh sb="14" eb="16">
      <t>コクミン</t>
    </rPh>
    <rPh sb="17" eb="19">
      <t>シュクジツ</t>
    </rPh>
    <rPh sb="20" eb="21">
      <t>カン</t>
    </rPh>
    <rPh sb="23" eb="25">
      <t>ホウリツ</t>
    </rPh>
    <rPh sb="27" eb="29">
      <t>キテイ</t>
    </rPh>
    <rPh sb="31" eb="33">
      <t>キュウジツ</t>
    </rPh>
    <rPh sb="35" eb="36">
      <t>ガツ</t>
    </rPh>
    <rPh sb="37" eb="38">
      <t>ニチ</t>
    </rPh>
    <rPh sb="40" eb="41">
      <t>ガツ</t>
    </rPh>
    <rPh sb="42" eb="43">
      <t>ニチ</t>
    </rPh>
    <rPh sb="45" eb="46">
      <t>ガツ</t>
    </rPh>
    <rPh sb="47" eb="48">
      <t>ニチ</t>
    </rPh>
    <phoneticPr fontId="6"/>
  </si>
  <si>
    <t>　　　4月30日，5月1日，5月2日，12月29日，12月30日 及び 12月31日 をいう。</t>
    <rPh sb="4" eb="5">
      <t>ガツ</t>
    </rPh>
    <rPh sb="7" eb="8">
      <t>ニチ</t>
    </rPh>
    <rPh sb="10" eb="11">
      <t>ガツ</t>
    </rPh>
    <rPh sb="12" eb="13">
      <t>ニチ</t>
    </rPh>
    <rPh sb="15" eb="16">
      <t>ガツ</t>
    </rPh>
    <rPh sb="17" eb="18">
      <t>ニチ</t>
    </rPh>
    <rPh sb="21" eb="22">
      <t>ガツ</t>
    </rPh>
    <rPh sb="24" eb="25">
      <t>ニチ</t>
    </rPh>
    <rPh sb="28" eb="29">
      <t>ガツ</t>
    </rPh>
    <rPh sb="31" eb="32">
      <t>ニチ</t>
    </rPh>
    <rPh sb="33" eb="34">
      <t>オヨ</t>
    </rPh>
    <rPh sb="38" eb="39">
      <t>ガツ</t>
    </rPh>
    <rPh sb="41" eb="42">
      <t>ニチ</t>
    </rPh>
    <phoneticPr fontId="6"/>
  </si>
  <si>
    <t>契約電力(予定) (kW)</t>
    <rPh sb="0" eb="2">
      <t>ケイヤク</t>
    </rPh>
    <rPh sb="2" eb="4">
      <t>デンリョク</t>
    </rPh>
    <rPh sb="5" eb="7">
      <t>ヨテイ</t>
    </rPh>
    <phoneticPr fontId="26"/>
  </si>
  <si>
    <t>契約電力(実績) (kW)</t>
    <rPh sb="5" eb="7">
      <t>ジッセキ</t>
    </rPh>
    <phoneticPr fontId="6"/>
  </si>
  <si>
    <t>力率(予定) (％)</t>
    <rPh sb="0" eb="2">
      <t>リキリツ</t>
    </rPh>
    <rPh sb="3" eb="5">
      <t>ヨテイ</t>
    </rPh>
    <phoneticPr fontId="26"/>
  </si>
  <si>
    <t>力率(実績) (％)</t>
    <rPh sb="0" eb="2">
      <t>リキリツ</t>
    </rPh>
    <rPh sb="3" eb="5">
      <t>ジッセキ</t>
    </rPh>
    <phoneticPr fontId="26"/>
  </si>
  <si>
    <t>入札金額積算内訳書</t>
    <phoneticPr fontId="26"/>
  </si>
  <si>
    <t>入札金額積算内訳書</t>
    <phoneticPr fontId="26"/>
  </si>
  <si>
    <t>宮床取水ポンプ場</t>
  </si>
  <si>
    <t>施設番号</t>
    <rPh sb="0" eb="2">
      <t>シセツ</t>
    </rPh>
    <rPh sb="2" eb="4">
      <t>バンゴウ</t>
    </rPh>
    <phoneticPr fontId="6"/>
  </si>
  <si>
    <t>（電力需給契約書　明細）</t>
    <rPh sb="1" eb="3">
      <t>デンリョク</t>
    </rPh>
    <rPh sb="3" eb="5">
      <t>ジュキュウ</t>
    </rPh>
    <rPh sb="5" eb="8">
      <t>ケイヤクショ</t>
    </rPh>
    <rPh sb="9" eb="11">
      <t>メイサイ</t>
    </rPh>
    <phoneticPr fontId="6"/>
  </si>
  <si>
    <t>件 名 ：</t>
    <rPh sb="0" eb="1">
      <t>ケン</t>
    </rPh>
    <rPh sb="2" eb="3">
      <t>メイ</t>
    </rPh>
    <phoneticPr fontId="6"/>
  </si>
  <si>
    <t>電力料金単価（円／ｋＷｈ）</t>
    <rPh sb="0" eb="2">
      <t>デンリョク</t>
    </rPh>
    <rPh sb="2" eb="4">
      <t>リョウキン</t>
    </rPh>
    <rPh sb="4" eb="6">
      <t>タンカ</t>
    </rPh>
    <phoneticPr fontId="6"/>
  </si>
  <si>
    <t>基本料金単価（円／ｋＷ）※契約電力１ヶ月当たり</t>
    <rPh sb="0" eb="2">
      <t>キホン</t>
    </rPh>
    <rPh sb="2" eb="4">
      <t>リョウキン</t>
    </rPh>
    <rPh sb="4" eb="6">
      <t>タンカ</t>
    </rPh>
    <rPh sb="13" eb="15">
      <t>ケイヤク</t>
    </rPh>
    <rPh sb="15" eb="17">
      <t>デンリョク</t>
    </rPh>
    <rPh sb="19" eb="20">
      <t>ゲツ</t>
    </rPh>
    <rPh sb="20" eb="21">
      <t>ア</t>
    </rPh>
    <phoneticPr fontId="6"/>
  </si>
  <si>
    <t>円／ｋW</t>
    <rPh sb="0" eb="1">
      <t>エン</t>
    </rPh>
    <phoneticPr fontId="6"/>
  </si>
  <si>
    <t>円／ｋＷｈ</t>
    <phoneticPr fontId="6"/>
  </si>
  <si>
    <t>ピーク</t>
    <phoneticPr fontId="6"/>
  </si>
  <si>
    <t>夜間</t>
    <rPh sb="0" eb="2">
      <t>ヤカン</t>
    </rPh>
    <phoneticPr fontId="6"/>
  </si>
  <si>
    <t>その他季</t>
    <rPh sb="2" eb="3">
      <t>タ</t>
    </rPh>
    <rPh sb="3" eb="4">
      <t>キ</t>
    </rPh>
    <phoneticPr fontId="6"/>
  </si>
  <si>
    <t>夏季</t>
    <rPh sb="0" eb="1">
      <t>ナツ</t>
    </rPh>
    <rPh sb="1" eb="2">
      <t>キ</t>
    </rPh>
    <phoneticPr fontId="6"/>
  </si>
  <si>
    <t>施設名称（所在地）／ 契約単価 ／割引率</t>
    <rPh sb="0" eb="2">
      <t>シセツ</t>
    </rPh>
    <rPh sb="2" eb="4">
      <t>メイショウ</t>
    </rPh>
    <rPh sb="5" eb="8">
      <t>ショザイチ</t>
    </rPh>
    <rPh sb="11" eb="13">
      <t>ケイヤク</t>
    </rPh>
    <rPh sb="13" eb="15">
      <t>タンカ</t>
    </rPh>
    <rPh sb="17" eb="19">
      <t>ワリビキ</t>
    </rPh>
    <rPh sb="19" eb="20">
      <t>リツ</t>
    </rPh>
    <phoneticPr fontId="6"/>
  </si>
  <si>
    <t>L=b*右欄単価</t>
    <phoneticPr fontId="26"/>
  </si>
  <si>
    <t>Σ(g～k)-L 【整数止】</t>
    <rPh sb="10" eb="12">
      <t>セイスウ</t>
    </rPh>
    <rPh sb="12" eb="13">
      <t>ト</t>
    </rPh>
    <phoneticPr fontId="26"/>
  </si>
  <si>
    <t xml:space="preserve"> 円　《 入 札 書 記 載 額 》</t>
    <rPh sb="1" eb="2">
      <t>エン</t>
    </rPh>
    <rPh sb="5" eb="6">
      <t>イリ</t>
    </rPh>
    <rPh sb="7" eb="8">
      <t>サツ</t>
    </rPh>
    <rPh sb="9" eb="10">
      <t>ショ</t>
    </rPh>
    <rPh sb="11" eb="12">
      <t>キ</t>
    </rPh>
    <rPh sb="13" eb="14">
      <t>ミツル</t>
    </rPh>
    <rPh sb="15" eb="16">
      <t>ガク</t>
    </rPh>
    <phoneticPr fontId="6"/>
  </si>
  <si>
    <t>（ 特記仕様書 別紙 ）</t>
    <rPh sb="2" eb="4">
      <t>トッキ</t>
    </rPh>
    <rPh sb="4" eb="7">
      <t>シヨウショ</t>
    </rPh>
    <rPh sb="8" eb="10">
      <t>ベッシ</t>
    </rPh>
    <phoneticPr fontId="6"/>
  </si>
  <si>
    <t>実績使用電力量 及び 予定使用電力量</t>
    <rPh sb="0" eb="2">
      <t>ジッセキ</t>
    </rPh>
    <rPh sb="2" eb="4">
      <t>シヨウ</t>
    </rPh>
    <rPh sb="4" eb="6">
      <t>デンリョク</t>
    </rPh>
    <rPh sb="6" eb="7">
      <t>リョウ</t>
    </rPh>
    <rPh sb="8" eb="9">
      <t>オヨ</t>
    </rPh>
    <rPh sb="11" eb="13">
      <t>ヨテイ</t>
    </rPh>
    <rPh sb="13" eb="15">
      <t>シヨウ</t>
    </rPh>
    <rPh sb="15" eb="17">
      <t>デンリョク</t>
    </rPh>
    <rPh sb="17" eb="18">
      <t>リョウ</t>
    </rPh>
    <phoneticPr fontId="6"/>
  </si>
  <si>
    <t>予定使用電力量 (kWh)</t>
    <rPh sb="0" eb="2">
      <t>ヨテイ</t>
    </rPh>
    <rPh sb="2" eb="4">
      <t>シヨウ</t>
    </rPh>
    <rPh sb="4" eb="6">
      <t>デンリョク</t>
    </rPh>
    <rPh sb="6" eb="7">
      <t>リョウ</t>
    </rPh>
    <phoneticPr fontId="6"/>
  </si>
  <si>
    <t>令和3年度</t>
    <rPh sb="0" eb="2">
      <t>レイワ</t>
    </rPh>
    <rPh sb="3" eb="5">
      <t>ネンド</t>
    </rPh>
    <phoneticPr fontId="6"/>
  </si>
  <si>
    <t>令和4年度</t>
    <rPh sb="0" eb="2">
      <t>レイワ</t>
    </rPh>
    <rPh sb="3" eb="5">
      <t>ネンド</t>
    </rPh>
    <phoneticPr fontId="6"/>
  </si>
  <si>
    <t>令和5年度</t>
    <rPh sb="0" eb="2">
      <t>レイワ</t>
    </rPh>
    <rPh sb="3" eb="5">
      <t>ネンド</t>
    </rPh>
    <phoneticPr fontId="6"/>
  </si>
  <si>
    <t>4月</t>
    <rPh sb="1" eb="2">
      <t>ガツ</t>
    </rPh>
    <phoneticPr fontId="6"/>
  </si>
  <si>
    <t>5月</t>
    <rPh sb="1" eb="2">
      <t>ガツ</t>
    </rPh>
    <phoneticPr fontId="6"/>
  </si>
  <si>
    <t>6月</t>
  </si>
  <si>
    <t>7月</t>
  </si>
  <si>
    <t>8月</t>
  </si>
  <si>
    <t>9月</t>
  </si>
  <si>
    <t>10月</t>
  </si>
  <si>
    <t>11月</t>
  </si>
  <si>
    <t>12月</t>
  </si>
  <si>
    <t>1月</t>
  </si>
  <si>
    <t>2月</t>
  </si>
  <si>
    <t>3月</t>
  </si>
  <si>
    <t>合計</t>
    <rPh sb="0" eb="2">
      <t>ゴウケイ</t>
    </rPh>
    <phoneticPr fontId="6"/>
  </si>
  <si>
    <t>件 名 ：</t>
    <rPh sb="0" eb="1">
      <t>ケン</t>
    </rPh>
    <rPh sb="2" eb="3">
      <t>ナ</t>
    </rPh>
    <phoneticPr fontId="6"/>
  </si>
  <si>
    <t>夏季使用量 (kWh)</t>
    <rPh sb="0" eb="2">
      <t>カキ</t>
    </rPh>
    <phoneticPr fontId="26"/>
  </si>
  <si>
    <t>その他季使用量 (kWh)</t>
    <rPh sb="2" eb="3">
      <t>タ</t>
    </rPh>
    <rPh sb="3" eb="4">
      <t>キ</t>
    </rPh>
    <rPh sb="4" eb="7">
      <t>シヨウリョウ</t>
    </rPh>
    <phoneticPr fontId="26"/>
  </si>
  <si>
    <t>f ※1</t>
    <phoneticPr fontId="6"/>
  </si>
  <si>
    <t>※1　f=b*右欄単価*（1.85-c/100)【少数第3位以下切り捨て】</t>
    <phoneticPr fontId="6"/>
  </si>
  <si>
    <t>I=b*右欄単価</t>
    <phoneticPr fontId="26"/>
  </si>
  <si>
    <t>g=d*右欄単価</t>
    <phoneticPr fontId="26"/>
  </si>
  <si>
    <t>h=e*右欄単価</t>
    <phoneticPr fontId="26"/>
  </si>
  <si>
    <t>Σ(f～h)-I 【整数止】</t>
    <rPh sb="10" eb="12">
      <t>セイスウ</t>
    </rPh>
    <rPh sb="12" eb="13">
      <t>ト</t>
    </rPh>
    <phoneticPr fontId="26"/>
  </si>
  <si>
    <t>（小数点以下を四捨五入）</t>
    <rPh sb="1" eb="3">
      <t>ショウスウ</t>
    </rPh>
    <rPh sb="4" eb="6">
      <t>イカ</t>
    </rPh>
    <rPh sb="7" eb="11">
      <t>シシャゴニュウ</t>
    </rPh>
    <phoneticPr fontId="26"/>
  </si>
  <si>
    <t>＝</t>
    <phoneticPr fontId="26"/>
  </si>
  <si>
    <t>(税込み)</t>
    <rPh sb="1" eb="3">
      <t>ゼイコ</t>
    </rPh>
    <phoneticPr fontId="6"/>
  </si>
  <si>
    <t>・入札書の金額と本内訳書の入札書記入額（税込み金額）の金額が一致しなければならない。</t>
    <rPh sb="1" eb="3">
      <t>ニュウサツ</t>
    </rPh>
    <rPh sb="3" eb="4">
      <t>ショ</t>
    </rPh>
    <rPh sb="5" eb="7">
      <t>キンガク</t>
    </rPh>
    <rPh sb="8" eb="9">
      <t>ホン</t>
    </rPh>
    <rPh sb="9" eb="12">
      <t>ウチワケショ</t>
    </rPh>
    <rPh sb="13" eb="15">
      <t>ニュウサツ</t>
    </rPh>
    <rPh sb="15" eb="16">
      <t>ショ</t>
    </rPh>
    <rPh sb="16" eb="17">
      <t>キ</t>
    </rPh>
    <rPh sb="18" eb="19">
      <t>ガク</t>
    </rPh>
    <rPh sb="20" eb="22">
      <t>ゼイコ</t>
    </rPh>
    <rPh sb="23" eb="25">
      <t>キンガク</t>
    </rPh>
    <rPh sb="27" eb="29">
      <t>キンガク</t>
    </rPh>
    <rPh sb="30" eb="32">
      <t>イッチ</t>
    </rPh>
    <phoneticPr fontId="9"/>
  </si>
  <si>
    <t>割引額 (円)</t>
    <rPh sb="0" eb="2">
      <t>ワリビキ</t>
    </rPh>
    <rPh sb="2" eb="3">
      <t>ガク</t>
    </rPh>
    <phoneticPr fontId="26"/>
  </si>
  <si>
    <t>・夏季とは7月1日から9月30日までとし、その他季とは夏季以外の期間とする。</t>
    <rPh sb="1" eb="3">
      <t>カキ</t>
    </rPh>
    <rPh sb="6" eb="7">
      <t>ガツ</t>
    </rPh>
    <rPh sb="8" eb="9">
      <t>ニチ</t>
    </rPh>
    <rPh sb="12" eb="13">
      <t>ガツ</t>
    </rPh>
    <rPh sb="15" eb="16">
      <t>ニチ</t>
    </rPh>
    <rPh sb="23" eb="24">
      <t>タ</t>
    </rPh>
    <rPh sb="24" eb="25">
      <t>キ</t>
    </rPh>
    <rPh sb="27" eb="29">
      <t>カキ</t>
    </rPh>
    <rPh sb="29" eb="31">
      <t>イガイ</t>
    </rPh>
    <rPh sb="32" eb="34">
      <t>キカン</t>
    </rPh>
    <phoneticPr fontId="9"/>
  </si>
  <si>
    <t>割引額</t>
    <rPh sb="0" eb="2">
      <t>ワリビキ</t>
    </rPh>
    <rPh sb="2" eb="3">
      <t>ガク</t>
    </rPh>
    <phoneticPr fontId="6"/>
  </si>
  <si>
    <t>自動検針装置 設置状況：</t>
    <rPh sb="7" eb="9">
      <t>セッチ</t>
    </rPh>
    <rPh sb="9" eb="11">
      <t>ジョウキョウ</t>
    </rPh>
    <phoneticPr fontId="6"/>
  </si>
  <si>
    <t>仙台市水道局浄水施設電力需給</t>
    <rPh sb="0" eb="2">
      <t>センダイ</t>
    </rPh>
    <rPh sb="2" eb="3">
      <t>シ</t>
    </rPh>
    <rPh sb="3" eb="5">
      <t>スイドウ</t>
    </rPh>
    <rPh sb="5" eb="6">
      <t>キョク</t>
    </rPh>
    <rPh sb="6" eb="10">
      <t>ジョウスイシセツ</t>
    </rPh>
    <rPh sb="10" eb="12">
      <t>デンリョク</t>
    </rPh>
    <rPh sb="12" eb="14">
      <t>ジュキュウ</t>
    </rPh>
    <phoneticPr fontId="6"/>
  </si>
  <si>
    <t>【１／５】</t>
    <phoneticPr fontId="6"/>
  </si>
  <si>
    <t>【２／５】</t>
    <phoneticPr fontId="6"/>
  </si>
  <si>
    <t>【３／５】</t>
    <phoneticPr fontId="6"/>
  </si>
  <si>
    <t>【４／５】</t>
    <phoneticPr fontId="6"/>
  </si>
  <si>
    <t>【５／５】</t>
    <phoneticPr fontId="6"/>
  </si>
  <si>
    <t>１０月</t>
    <rPh sb="2" eb="3">
      <t>ガツ</t>
    </rPh>
    <phoneticPr fontId="6"/>
  </si>
  <si>
    <t>１１月</t>
    <phoneticPr fontId="6"/>
  </si>
  <si>
    <t>１２月</t>
    <phoneticPr fontId="6"/>
  </si>
  <si>
    <t>１月</t>
    <phoneticPr fontId="6"/>
  </si>
  <si>
    <t>２月</t>
    <phoneticPr fontId="6"/>
  </si>
  <si>
    <t>３月</t>
    <rPh sb="1" eb="2">
      <t>ガツ</t>
    </rPh>
    <phoneticPr fontId="6"/>
  </si>
  <si>
    <t>４月</t>
    <phoneticPr fontId="6"/>
  </si>
  <si>
    <t>５月</t>
    <phoneticPr fontId="6"/>
  </si>
  <si>
    <t>６月</t>
    <phoneticPr fontId="6"/>
  </si>
  <si>
    <t>７月</t>
    <rPh sb="1" eb="2">
      <t>ガツ</t>
    </rPh>
    <phoneticPr fontId="6"/>
  </si>
  <si>
    <t>８月</t>
    <rPh sb="1" eb="2">
      <t>ガツ</t>
    </rPh>
    <phoneticPr fontId="6"/>
  </si>
  <si>
    <t>９月</t>
    <rPh sb="1" eb="2">
      <t>ガツ</t>
    </rPh>
    <phoneticPr fontId="6"/>
  </si>
  <si>
    <t>実績使用電力量（KWh）</t>
    <rPh sb="0" eb="2">
      <t>ジッセキ</t>
    </rPh>
    <rPh sb="2" eb="4">
      <t>シヨウ</t>
    </rPh>
    <rPh sb="4" eb="6">
      <t>デンリョク</t>
    </rPh>
    <rPh sb="6" eb="7">
      <t>リョウ</t>
    </rPh>
    <phoneticPr fontId="6"/>
  </si>
  <si>
    <t>令和6年度</t>
    <rPh sb="0" eb="2">
      <t>レイワ</t>
    </rPh>
    <rPh sb="3" eb="5">
      <t>ネンド</t>
    </rPh>
    <phoneticPr fontId="6"/>
  </si>
  <si>
    <t>令和7年度</t>
    <rPh sb="0" eb="2">
      <t>レイワ</t>
    </rPh>
    <rPh sb="3" eb="5">
      <t>ネンド</t>
    </rPh>
    <phoneticPr fontId="6"/>
  </si>
  <si>
    <t>12ヶ月</t>
    <rPh sb="3" eb="4">
      <t>ゲツ</t>
    </rPh>
    <phoneticPr fontId="6"/>
  </si>
  <si>
    <t>令和8年度</t>
    <rPh sb="0" eb="2">
      <t>レイワ</t>
    </rPh>
    <rPh sb="3" eb="5">
      <t>ネンド</t>
    </rPh>
    <phoneticPr fontId="6"/>
  </si>
  <si>
    <t>契約期間 3ヵ年　計</t>
    <rPh sb="0" eb="2">
      <t>ケイヤク</t>
    </rPh>
    <rPh sb="2" eb="4">
      <t>キカン</t>
    </rPh>
    <rPh sb="7" eb="8">
      <t>ネン</t>
    </rPh>
    <rPh sb="9" eb="10">
      <t>ケイ</t>
    </rPh>
    <phoneticPr fontId="6"/>
  </si>
  <si>
    <t>令和４年度実績　（３月のみ推計値）</t>
    <rPh sb="0" eb="2">
      <t>レイワ</t>
    </rPh>
    <rPh sb="3" eb="4">
      <t>ネン</t>
    </rPh>
    <rPh sb="5" eb="7">
      <t>ジッセキ</t>
    </rPh>
    <rPh sb="10" eb="11">
      <t>ガツ</t>
    </rPh>
    <rPh sb="13" eb="16">
      <t>スイケイチ</t>
    </rPh>
    <phoneticPr fontId="26"/>
  </si>
  <si>
    <t>2022.4月
～2023.3月
実績</t>
    <rPh sb="6" eb="7">
      <t>ガツ</t>
    </rPh>
    <rPh sb="15" eb="16">
      <t>ガツ</t>
    </rPh>
    <rPh sb="17" eb="19">
      <t>ジッセキ</t>
    </rPh>
    <phoneticPr fontId="6"/>
  </si>
  <si>
    <t>（１）入札金額積算内訳書（R5年10月-R6年9月分）</t>
    <rPh sb="15" eb="16">
      <t>ネン</t>
    </rPh>
    <rPh sb="18" eb="19">
      <t>ガツ</t>
    </rPh>
    <rPh sb="22" eb="23">
      <t>ネン</t>
    </rPh>
    <rPh sb="24" eb="25">
      <t>ガツ</t>
    </rPh>
    <rPh sb="25" eb="26">
      <t>ブン</t>
    </rPh>
    <phoneticPr fontId="26"/>
  </si>
  <si>
    <t>（２）入札金額積算内訳書（R6年10月-R8年9月分）</t>
    <rPh sb="15" eb="16">
      <t>ネン</t>
    </rPh>
    <rPh sb="18" eb="19">
      <t>ガツ</t>
    </rPh>
    <rPh sb="22" eb="23">
      <t>ネン</t>
    </rPh>
    <rPh sb="24" eb="25">
      <t>ガツ</t>
    </rPh>
    <rPh sb="25" eb="26">
      <t>ブン</t>
    </rPh>
    <phoneticPr fontId="26"/>
  </si>
  <si>
    <t>③契約期間合計（３ヵ年合計）</t>
    <rPh sb="1" eb="5">
      <t>ケイヤクキカン</t>
    </rPh>
    <rPh sb="5" eb="7">
      <t>ゴウケイ</t>
    </rPh>
    <rPh sb="10" eb="11">
      <t>ネン</t>
    </rPh>
    <rPh sb="11" eb="13">
      <t>ゴウケイ</t>
    </rPh>
    <phoneticPr fontId="6"/>
  </si>
  <si>
    <t>令和３年度実績</t>
    <rPh sb="0" eb="2">
      <t>レイワ</t>
    </rPh>
    <rPh sb="3" eb="4">
      <t>ネン</t>
    </rPh>
    <rPh sb="5" eb="7">
      <t>ジッセキ</t>
    </rPh>
    <phoneticPr fontId="26"/>
  </si>
  <si>
    <t>2021.10月
～2022.9月
実績</t>
    <rPh sb="7" eb="8">
      <t>ガツ</t>
    </rPh>
    <rPh sb="16" eb="17">
      <t>ガツ</t>
    </rPh>
    <rPh sb="18" eb="20">
      <t>ジッセキ</t>
    </rPh>
    <phoneticPr fontId="6"/>
  </si>
  <si>
    <t>※令和４年度及び５年度のみ、各施設において通常とは異なる運転を行うため電力使用量が変更となる見込みである。</t>
    <rPh sb="1" eb="3">
      <t>レイワ</t>
    </rPh>
    <rPh sb="4" eb="6">
      <t>ネンド</t>
    </rPh>
    <rPh sb="6" eb="7">
      <t>オヨ</t>
    </rPh>
    <rPh sb="9" eb="11">
      <t>ネンド</t>
    </rPh>
    <rPh sb="14" eb="17">
      <t>カクシセツ</t>
    </rPh>
    <rPh sb="21" eb="23">
      <t>ツウジョウ</t>
    </rPh>
    <rPh sb="25" eb="26">
      <t>コト</t>
    </rPh>
    <rPh sb="28" eb="30">
      <t>ウンテン</t>
    </rPh>
    <rPh sb="31" eb="32">
      <t>オコナ</t>
    </rPh>
    <rPh sb="35" eb="37">
      <t>デンリョク</t>
    </rPh>
    <rPh sb="37" eb="40">
      <t>シヨウリョウ</t>
    </rPh>
    <rPh sb="41" eb="43">
      <t>ヘンコウ</t>
    </rPh>
    <rPh sb="46" eb="48">
      <t>ミコ</t>
    </rPh>
    <phoneticPr fontId="6"/>
  </si>
  <si>
    <t>※令和4年度3月の実績使用電力量は想定値。</t>
    <rPh sb="1" eb="3">
      <t>レイワ</t>
    </rPh>
    <rPh sb="4" eb="6">
      <t>ネンド</t>
    </rPh>
    <rPh sb="7" eb="8">
      <t>ガツ</t>
    </rPh>
    <rPh sb="9" eb="11">
      <t>ジッセキ</t>
    </rPh>
    <rPh sb="11" eb="16">
      <t>シヨウデンリョクリョウ</t>
    </rPh>
    <rPh sb="17" eb="19">
      <t>ソウテイ</t>
    </rPh>
    <rPh sb="19" eb="20">
      <t>アタイ</t>
    </rPh>
    <phoneticPr fontId="6"/>
  </si>
  <si>
    <t>中原浄水場</t>
  </si>
  <si>
    <t>茂庭浄水場</t>
  </si>
  <si>
    <t>国見浄水場</t>
  </si>
  <si>
    <t>福岡浄水場</t>
  </si>
  <si>
    <t>福岡取水場</t>
  </si>
  <si>
    <t>24ヶ月(データは12か月分)</t>
    <rPh sb="3" eb="4">
      <t>ゲツ</t>
    </rPh>
    <rPh sb="12" eb="14">
      <t>ゲツブン</t>
    </rPh>
    <phoneticPr fontId="6"/>
  </si>
  <si>
    <t>茂庭浄水場</t>
    <rPh sb="0" eb="5">
      <t>モニワジョウスイジョウ</t>
    </rPh>
    <phoneticPr fontId="6"/>
  </si>
  <si>
    <t>仙台市太白区茂庭字上ノ原山128</t>
    <phoneticPr fontId="6"/>
  </si>
  <si>
    <t>契約種別：高圧季節別時間帯別電力S</t>
  </si>
  <si>
    <t>契約種別：高圧季節別時間帯別電力S</t>
    <phoneticPr fontId="6"/>
  </si>
  <si>
    <t>無し</t>
  </si>
  <si>
    <t>無し</t>
    <phoneticPr fontId="6"/>
  </si>
  <si>
    <t>国見浄水場</t>
    <rPh sb="0" eb="5">
      <t>クニミジョウスイジョウ</t>
    </rPh>
    <phoneticPr fontId="6"/>
  </si>
  <si>
    <t>仙台市青葉区国見6丁目51-1</t>
    <phoneticPr fontId="6"/>
  </si>
  <si>
    <t>国見浄水場排水処理棟</t>
    <phoneticPr fontId="6"/>
  </si>
  <si>
    <t>仙台市青葉区国見6丁目12</t>
    <phoneticPr fontId="6"/>
  </si>
  <si>
    <t>中原浄水場</t>
    <phoneticPr fontId="6"/>
  </si>
  <si>
    <t>仙台市青葉区芋沢字中原24</t>
    <phoneticPr fontId="6"/>
  </si>
  <si>
    <t>福岡浄水場</t>
    <phoneticPr fontId="6"/>
  </si>
  <si>
    <t>仙台市泉区福岡字台103-2</t>
    <phoneticPr fontId="6"/>
  </si>
  <si>
    <t>仙台市泉区福岡字北泉30</t>
  </si>
  <si>
    <t>黒川郡大和町宮床字摺萩195-1</t>
  </si>
  <si>
    <t>中原第二補充貯水池</t>
  </si>
  <si>
    <t>仙台市青葉区芋沢字中山下地内</t>
  </si>
  <si>
    <t>契約種別：高圧電力S</t>
  </si>
  <si>
    <t>仙台市太白区茂庭字上ノ原山128</t>
  </si>
  <si>
    <t>仙台市青葉区国見6丁目51-1</t>
  </si>
  <si>
    <t>国見浄水場排水処理棟</t>
  </si>
  <si>
    <t>仙台市青葉区国見6丁目12</t>
  </si>
  <si>
    <t>仙台市青葉区芋沢字中原24</t>
  </si>
  <si>
    <t>仙台市泉区福岡字台103-2</t>
  </si>
  <si>
    <t>中原第二補充貯水池 　( 仙台市青葉区芋沢字中山下地内 )</t>
  </si>
  <si>
    <t>宮床取水ポンプ場 　( 黒川郡大和町宮床字摺萩195-1 )</t>
  </si>
  <si>
    <t>福岡取水場 　( 仙台市泉区福岡字北泉30 )</t>
  </si>
  <si>
    <t>福岡浄水場 　( 仙台市泉区福岡字台103-2 )</t>
  </si>
  <si>
    <t>中原浄水場 　( 仙台市青葉区芋沢字中原24 )</t>
  </si>
  <si>
    <t>国見浄水場排水処理棟 　( 仙台市青葉区国見6丁目12 )</t>
  </si>
  <si>
    <t>国見浄水場 　( 仙台市青葉区国見6丁目51-1 )</t>
  </si>
  <si>
    <t>茂庭浄水場 　( 仙台市太白区茂庭字上ノ原山128 )</t>
  </si>
  <si>
    <t>仙台市水道局浄水施設電力需給</t>
  </si>
  <si>
    <t>無し</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</si>
</sst>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76" formatCode="[$-411]ggge&quot;年&quot;m&quot;月&quot;d&quot;日&quot;;@"/>
    <numFmt numFmtId="177" formatCode="#,##0&quot;kwh&quot;"/>
    <numFmt numFmtId="178" formatCode="&quot;（平均）&quot;#,##0&quot;kw&quot;"/>
    <numFmt numFmtId="179" formatCode="&quot;使用電力量×&quot;0%"/>
    <numFmt numFmtId="180" formatCode="#,##0.00&quot;円/kw&quot;"/>
    <numFmt numFmtId="181" formatCode="#,##0.00&quot;円/kwh&quot;"/>
    <numFmt numFmtId="182" formatCode="#,##0.0_ ;[Red]\-#,##0.0\ "/>
    <numFmt numFmtId="183" formatCode="#,###&quot; 円&quot;"/>
    <numFmt numFmtId="184" formatCode="#,##0&quot; kWh&quot;"/>
    <numFmt numFmtId="185" formatCode="#,###&quot; 円/年&quot;"/>
    <numFmt numFmtId="186" formatCode="0.0_);[Red]\(0.0\)"/>
    <numFmt numFmtId="187" formatCode="&quot;(最大) &quot;#,##0&quot; kW&quot;"/>
    <numFmt numFmtId="188" formatCode="#&quot; kW&quot;"/>
    <numFmt numFmtId="189" formatCode="0_);[Red]\(0\)"/>
    <numFmt numFmtId="190" formatCode="&quot;施設番号 第 &quot;##&quot; 号&quot;"/>
    <numFmt numFmtId="191" formatCode="#&quot; kVA&quot;"/>
    <numFmt numFmtId="192" formatCode="&quot;【 &quot;#&quot; 】&quot;"/>
    <numFmt numFmtId="193" formatCode="&quot;¥&quot;#,##0_);[Red]\(&quot;¥&quot;#,##0\)"/>
  </numFmts>
  <fonts count="5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2"/>
      <name val="ＭＳ Ｐゴシック"/>
      <family val="3"/>
      <charset val="128"/>
    </font>
    <font>
      <sz val="11"/>
      <color rgb="FFFF0000"/>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2"/>
      <name val="ＭＳ Ｐゴシック"/>
      <family val="3"/>
      <charset val="128"/>
    </font>
    <font>
      <b/>
      <sz val="14"/>
      <name val="ＭＳ Ｐゴシック"/>
      <family val="3"/>
      <charset val="128"/>
    </font>
    <font>
      <b/>
      <sz val="18"/>
      <name val="ＭＳ Ｐゴシック"/>
      <family val="3"/>
      <charset val="128"/>
    </font>
    <font>
      <sz val="11"/>
      <name val="ＭＳ ゴシック"/>
      <family val="3"/>
      <charset val="128"/>
    </font>
    <font>
      <b/>
      <sz val="12"/>
      <name val="ＭＳ ゴシック"/>
      <family val="3"/>
      <charset val="128"/>
    </font>
    <font>
      <u/>
      <sz val="11"/>
      <color theme="10"/>
      <name val="ＭＳ Ｐゴシック"/>
      <family val="3"/>
      <charset val="128"/>
    </font>
    <font>
      <sz val="12"/>
      <name val="メイリオ"/>
      <family val="3"/>
      <charset val="128"/>
    </font>
    <font>
      <sz val="8"/>
      <name val="ＭＳ Ｐゴシック"/>
      <family val="3"/>
      <charset val="128"/>
    </font>
    <font>
      <b/>
      <sz val="14"/>
      <name val="ＭＳ ゴシック"/>
      <family val="3"/>
      <charset val="128"/>
    </font>
    <font>
      <sz val="11"/>
      <color theme="0"/>
      <name val="ＭＳ Ｐゴシック"/>
      <family val="3"/>
      <charset val="128"/>
    </font>
    <font>
      <sz val="9"/>
      <color theme="0"/>
      <name val="ＭＳ Ｐゴシック"/>
      <family val="3"/>
      <charset val="128"/>
    </font>
    <font>
      <sz val="12"/>
      <color theme="0"/>
      <name val="ＭＳ Ｐゴシック"/>
      <family val="3"/>
      <charset val="128"/>
    </font>
    <font>
      <b/>
      <sz val="18"/>
      <color theme="0"/>
      <name val="ＭＳ Ｐゴシック"/>
      <family val="3"/>
      <charset val="128"/>
    </font>
    <font>
      <b/>
      <sz val="16"/>
      <name val="ＭＳ Ｐゴシック"/>
      <family val="3"/>
      <charset val="128"/>
    </font>
    <font>
      <sz val="9"/>
      <color rgb="FFFF0000"/>
      <name val="ＭＳ Ｐゴシック"/>
      <family val="3"/>
      <charset val="128"/>
    </font>
    <font>
      <sz val="10"/>
      <color theme="0"/>
      <name val="ＭＳ Ｐゴシック"/>
      <family val="3"/>
      <charset val="128"/>
    </font>
    <font>
      <b/>
      <sz val="11"/>
      <color theme="0"/>
      <name val="ＭＳ Ｐゴシック"/>
      <family val="3"/>
      <charset val="128"/>
    </font>
    <font>
      <b/>
      <sz val="18"/>
      <color rgb="FFFF0000"/>
      <name val="ＭＳ Ｐゴシック"/>
      <family val="3"/>
      <charset val="128"/>
    </font>
    <font>
      <b/>
      <sz val="20"/>
      <color rgb="FFFF0000"/>
      <name val="ＭＳ Ｐゴシック"/>
      <family val="3"/>
      <charset val="128"/>
    </font>
  </fonts>
  <fills count="42">
    <fill>
      <patternFill patternType="none"/>
    </fill>
    <fill>
      <patternFill patternType="gray125"/>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theme="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FF66"/>
        <bgColor indexed="64"/>
      </patternFill>
    </fill>
    <fill>
      <patternFill patternType="solid">
        <fgColor rgb="FFFFFF00"/>
        <bgColor indexed="64"/>
      </patternFill>
    </fill>
    <fill>
      <patternFill patternType="solid">
        <fgColor rgb="FFFFFFCC"/>
        <bgColor indexed="64"/>
      </patternFill>
    </fill>
    <fill>
      <patternFill patternType="solid">
        <fgColor rgb="FFCCFFFF"/>
        <bgColor indexed="64"/>
      </patternFill>
    </fill>
  </fills>
  <borders count="75">
    <border>
      <left/>
      <right/>
      <top/>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hair">
        <color auto="1"/>
      </bottom>
      <diagonal/>
    </border>
    <border>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medium">
        <color auto="1"/>
      </left>
      <right style="medium">
        <color auto="1"/>
      </right>
      <top style="hair">
        <color auto="1"/>
      </top>
      <bottom/>
      <diagonal/>
    </border>
    <border>
      <left/>
      <right style="thin">
        <color auto="1"/>
      </right>
      <top style="hair">
        <color auto="1"/>
      </top>
      <bottom/>
      <diagonal/>
    </border>
    <border>
      <left style="thin">
        <color auto="1"/>
      </left>
      <right style="thin">
        <color auto="1"/>
      </right>
      <top style="hair">
        <color auto="1"/>
      </top>
      <bottom/>
      <diagonal/>
    </border>
    <border>
      <left style="medium">
        <color auto="1"/>
      </left>
      <right style="medium">
        <color auto="1"/>
      </right>
      <top style="hair">
        <color auto="1"/>
      </top>
      <bottom style="medium">
        <color auto="1"/>
      </bottom>
      <diagonal/>
    </border>
    <border>
      <left/>
      <right style="thin">
        <color auto="1"/>
      </right>
      <top style="hair">
        <color auto="1"/>
      </top>
      <bottom style="medium">
        <color auto="1"/>
      </bottom>
      <diagonal/>
    </border>
    <border>
      <left style="medium">
        <color auto="1"/>
      </left>
      <right style="medium">
        <color auto="1"/>
      </right>
      <top style="hair">
        <color auto="1"/>
      </top>
      <bottom style="hair">
        <color auto="1"/>
      </bottom>
      <diagonal/>
    </border>
    <border>
      <left style="medium">
        <color auto="1"/>
      </left>
      <right style="medium">
        <color auto="1"/>
      </right>
      <top/>
      <bottom/>
      <diagonal/>
    </border>
    <border diagonalDown="1">
      <left style="medium">
        <color auto="1"/>
      </left>
      <right/>
      <top style="medium">
        <color auto="1"/>
      </top>
      <bottom/>
      <diagonal style="hair">
        <color auto="1"/>
      </diagonal>
    </border>
    <border diagonalDown="1">
      <left/>
      <right style="medium">
        <color auto="1"/>
      </right>
      <top style="medium">
        <color auto="1"/>
      </top>
      <bottom/>
      <diagonal style="hair">
        <color auto="1"/>
      </diagonal>
    </border>
    <border diagonalDown="1">
      <left style="medium">
        <color auto="1"/>
      </left>
      <right/>
      <top/>
      <bottom style="medium">
        <color auto="1"/>
      </bottom>
      <diagonal style="hair">
        <color auto="1"/>
      </diagonal>
    </border>
    <border diagonalDown="1">
      <left/>
      <right style="medium">
        <color auto="1"/>
      </right>
      <top/>
      <bottom style="medium">
        <color auto="1"/>
      </bottom>
      <diagonal style="hair">
        <color auto="1"/>
      </diagonal>
    </border>
    <border>
      <left/>
      <right/>
      <top style="medium">
        <color auto="1"/>
      </top>
      <bottom style="thin">
        <color indexed="64"/>
      </bottom>
      <diagonal/>
    </border>
    <border>
      <left style="medium">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hair">
        <color auto="1"/>
      </top>
      <bottom/>
      <diagonal/>
    </border>
    <border>
      <left style="thin">
        <color auto="1"/>
      </left>
      <right style="medium">
        <color auto="1"/>
      </right>
      <top style="hair">
        <color auto="1"/>
      </top>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diagonalDown="1">
      <left/>
      <right style="thin">
        <color indexed="64"/>
      </right>
      <top style="hair">
        <color auto="1"/>
      </top>
      <bottom style="hair">
        <color indexed="64"/>
      </bottom>
      <diagonal style="hair">
        <color theme="0" tint="-0.24994659260841701"/>
      </diagonal>
    </border>
    <border diagonalDown="1">
      <left style="medium">
        <color auto="1"/>
      </left>
      <right style="thin">
        <color auto="1"/>
      </right>
      <top style="hair">
        <color auto="1"/>
      </top>
      <bottom style="hair">
        <color indexed="64"/>
      </bottom>
      <diagonal style="hair">
        <color theme="0" tint="-0.24994659260841701"/>
      </diagonal>
    </border>
    <border diagonalDown="1">
      <left style="thin">
        <color indexed="64"/>
      </left>
      <right style="thin">
        <color indexed="64"/>
      </right>
      <top style="hair">
        <color auto="1"/>
      </top>
      <bottom style="hair">
        <color indexed="64"/>
      </bottom>
      <diagonal style="hair">
        <color theme="0" tint="-0.24994659260841701"/>
      </diagonal>
    </border>
    <border diagonalDown="1">
      <left style="thin">
        <color auto="1"/>
      </left>
      <right style="medium">
        <color auto="1"/>
      </right>
      <top style="hair">
        <color auto="1"/>
      </top>
      <bottom style="hair">
        <color indexed="64"/>
      </bottom>
      <diagonal style="hair">
        <color theme="0" tint="-0.24994659260841701"/>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auto="1"/>
      </left>
      <right style="medium">
        <color auto="1"/>
      </right>
      <top/>
      <bottom style="hair">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indexed="64"/>
      </left>
      <right/>
      <top/>
      <bottom/>
      <diagonal/>
    </border>
    <border>
      <left/>
      <right style="thin">
        <color indexed="64"/>
      </right>
      <top/>
      <bottom/>
      <diagonal/>
    </border>
    <border>
      <left/>
      <right style="medium">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hair">
        <color auto="1"/>
      </top>
      <bottom style="medium">
        <color indexed="64"/>
      </bottom>
      <diagonal/>
    </border>
    <border>
      <left/>
      <right style="medium">
        <color auto="1"/>
      </right>
      <top style="hair">
        <color auto="1"/>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auto="1"/>
      </right>
      <top style="medium">
        <color auto="1"/>
      </top>
      <bottom style="hair">
        <color auto="1"/>
      </bottom>
      <diagonal/>
    </border>
  </borders>
  <cellStyleXfs count="104">
    <xf numFmtId="0" fontId="0" fillId="0" borderId="0"/>
    <xf numFmtId="9" fontId="5" fillId="0" borderId="0" applyFont="0" applyFill="0" applyBorder="0" applyAlignment="0" applyProtection="0"/>
    <xf numFmtId="38" fontId="5" fillId="0" borderId="0" applyFont="0" applyFill="0" applyBorder="0" applyAlignment="0" applyProtection="0"/>
    <xf numFmtId="0" fontId="9" fillId="0" borderId="0">
      <alignment vertical="center"/>
    </xf>
    <xf numFmtId="0" fontId="10" fillId="0" borderId="0" applyNumberFormat="0" applyFill="0" applyBorder="0" applyAlignment="0" applyProtection="0">
      <alignment vertical="center"/>
    </xf>
    <xf numFmtId="0" fontId="11" fillId="0" borderId="16" applyNumberFormat="0" applyFill="0" applyAlignment="0" applyProtection="0">
      <alignment vertical="center"/>
    </xf>
    <xf numFmtId="0" fontId="12" fillId="0" borderId="17" applyNumberFormat="0" applyFill="0" applyAlignment="0" applyProtection="0">
      <alignment vertical="center"/>
    </xf>
    <xf numFmtId="0" fontId="13" fillId="0" borderId="18" applyNumberFormat="0" applyFill="0" applyAlignment="0" applyProtection="0">
      <alignment vertical="center"/>
    </xf>
    <xf numFmtId="0" fontId="13" fillId="0" borderId="0" applyNumberFormat="0" applyFill="0" applyBorder="0" applyAlignment="0" applyProtection="0">
      <alignment vertical="center"/>
    </xf>
    <xf numFmtId="0" fontId="14" fillId="24" borderId="0" applyNumberFormat="0" applyBorder="0" applyAlignment="0" applyProtection="0">
      <alignment vertical="center"/>
    </xf>
    <xf numFmtId="0" fontId="15" fillId="21" borderId="0" applyNumberFormat="0" applyBorder="0" applyAlignment="0" applyProtection="0">
      <alignment vertical="center"/>
    </xf>
    <xf numFmtId="0" fontId="16" fillId="19" borderId="0" applyNumberFormat="0" applyBorder="0" applyAlignment="0" applyProtection="0">
      <alignment vertical="center"/>
    </xf>
    <xf numFmtId="0" fontId="17" fillId="23" borderId="15" applyNumberFormat="0" applyAlignment="0" applyProtection="0">
      <alignment vertical="center"/>
    </xf>
    <xf numFmtId="0" fontId="18" fillId="22" borderId="20" applyNumberFormat="0" applyAlignment="0" applyProtection="0">
      <alignment vertical="center"/>
    </xf>
    <xf numFmtId="0" fontId="19" fillId="22" borderId="15" applyNumberFormat="0" applyAlignment="0" applyProtection="0">
      <alignment vertical="center"/>
    </xf>
    <xf numFmtId="0" fontId="20" fillId="0" borderId="14" applyNumberFormat="0" applyFill="0" applyAlignment="0" applyProtection="0">
      <alignment vertical="center"/>
    </xf>
    <xf numFmtId="0" fontId="21" fillId="18" borderId="12" applyNumberFormat="0" applyAlignment="0" applyProtection="0">
      <alignment vertical="center"/>
    </xf>
    <xf numFmtId="0" fontId="22" fillId="0" borderId="0" applyNumberFormat="0" applyFill="0" applyBorder="0" applyAlignment="0" applyProtection="0">
      <alignment vertical="center"/>
    </xf>
    <xf numFmtId="0" fontId="9" fillId="20" borderId="13" applyNumberFormat="0" applyFont="0" applyAlignment="0" applyProtection="0">
      <alignment vertical="center"/>
    </xf>
    <xf numFmtId="0" fontId="23" fillId="0" borderId="0" applyNumberFormat="0" applyFill="0" applyBorder="0" applyAlignment="0" applyProtection="0">
      <alignment vertical="center"/>
    </xf>
    <xf numFmtId="0" fontId="24" fillId="0" borderId="19" applyNumberFormat="0" applyFill="0" applyAlignment="0" applyProtection="0">
      <alignment vertical="center"/>
    </xf>
    <xf numFmtId="0" fontId="25" fillId="12" borderId="0" applyNumberFormat="0" applyBorder="0" applyAlignment="0" applyProtection="0">
      <alignment vertical="center"/>
    </xf>
    <xf numFmtId="0" fontId="9" fillId="27" borderId="0" applyNumberFormat="0" applyBorder="0" applyAlignment="0" applyProtection="0">
      <alignment vertical="center"/>
    </xf>
    <xf numFmtId="0" fontId="9" fillId="4" borderId="0" applyNumberFormat="0" applyBorder="0" applyAlignment="0" applyProtection="0">
      <alignment vertical="center"/>
    </xf>
    <xf numFmtId="0" fontId="25" fillId="9" borderId="0" applyNumberFormat="0" applyBorder="0" applyAlignment="0" applyProtection="0">
      <alignment vertical="center"/>
    </xf>
    <xf numFmtId="0" fontId="25" fillId="13" borderId="0" applyNumberFormat="0" applyBorder="0" applyAlignment="0" applyProtection="0">
      <alignment vertical="center"/>
    </xf>
    <xf numFmtId="0" fontId="9" fillId="28" borderId="0" applyNumberFormat="0" applyBorder="0" applyAlignment="0" applyProtection="0">
      <alignment vertical="center"/>
    </xf>
    <xf numFmtId="0" fontId="9" fillId="5" borderId="0" applyNumberFormat="0" applyBorder="0" applyAlignment="0" applyProtection="0">
      <alignment vertical="center"/>
    </xf>
    <xf numFmtId="0" fontId="25" fillId="10" borderId="0" applyNumberFormat="0" applyBorder="0" applyAlignment="0" applyProtection="0">
      <alignment vertical="center"/>
    </xf>
    <xf numFmtId="0" fontId="25" fillId="14"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25" fillId="31" borderId="0" applyNumberFormat="0" applyBorder="0" applyAlignment="0" applyProtection="0">
      <alignment vertical="center"/>
    </xf>
    <xf numFmtId="0" fontId="25" fillId="15" borderId="0" applyNumberFormat="0" applyBorder="0" applyAlignment="0" applyProtection="0">
      <alignment vertical="center"/>
    </xf>
    <xf numFmtId="0" fontId="9" fillId="32" borderId="0" applyNumberFormat="0" applyBorder="0" applyAlignment="0" applyProtection="0">
      <alignment vertical="center"/>
    </xf>
    <xf numFmtId="0" fontId="9" fillId="6" borderId="0" applyNumberFormat="0" applyBorder="0" applyAlignment="0" applyProtection="0">
      <alignment vertical="center"/>
    </xf>
    <xf numFmtId="0" fontId="25" fillId="33" borderId="0" applyNumberFormat="0" applyBorder="0" applyAlignment="0" applyProtection="0">
      <alignment vertical="center"/>
    </xf>
    <xf numFmtId="0" fontId="25" fillId="16" borderId="0" applyNumberFormat="0" applyBorder="0" applyAlignment="0" applyProtection="0">
      <alignment vertical="center"/>
    </xf>
    <xf numFmtId="0" fontId="9" fillId="2" borderId="0" applyNumberFormat="0" applyBorder="0" applyAlignment="0" applyProtection="0">
      <alignment vertical="center"/>
    </xf>
    <xf numFmtId="0" fontId="9" fillId="7" borderId="0" applyNumberFormat="0" applyBorder="0" applyAlignment="0" applyProtection="0">
      <alignment vertical="center"/>
    </xf>
    <xf numFmtId="0" fontId="25" fillId="11" borderId="0" applyNumberFormat="0" applyBorder="0" applyAlignment="0" applyProtection="0">
      <alignment vertical="center"/>
    </xf>
    <xf numFmtId="0" fontId="25" fillId="17" borderId="0" applyNumberFormat="0" applyBorder="0" applyAlignment="0" applyProtection="0">
      <alignment vertical="center"/>
    </xf>
    <xf numFmtId="0" fontId="9" fillId="3" borderId="0" applyNumberFormat="0" applyBorder="0" applyAlignment="0" applyProtection="0">
      <alignment vertical="center"/>
    </xf>
    <xf numFmtId="0" fontId="9" fillId="8" borderId="0" applyNumberFormat="0" applyBorder="0" applyAlignment="0" applyProtection="0">
      <alignment vertical="center"/>
    </xf>
    <xf numFmtId="0" fontId="25" fillId="34"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16" applyNumberFormat="0" applyFill="0" applyAlignment="0" applyProtection="0">
      <alignment vertical="center"/>
    </xf>
    <xf numFmtId="0" fontId="12" fillId="0" borderId="17" applyNumberFormat="0" applyFill="0" applyAlignment="0" applyProtection="0">
      <alignment vertical="center"/>
    </xf>
    <xf numFmtId="0" fontId="13" fillId="0" borderId="18" applyNumberFormat="0" applyFill="0" applyAlignment="0" applyProtection="0">
      <alignment vertical="center"/>
    </xf>
    <xf numFmtId="0" fontId="13" fillId="0" borderId="0" applyNumberFormat="0" applyFill="0" applyBorder="0" applyAlignment="0" applyProtection="0">
      <alignment vertical="center"/>
    </xf>
    <xf numFmtId="0" fontId="14" fillId="24" borderId="0" applyNumberFormat="0" applyBorder="0" applyAlignment="0" applyProtection="0">
      <alignment vertical="center"/>
    </xf>
    <xf numFmtId="0" fontId="15" fillId="21" borderId="0" applyNumberFormat="0" applyBorder="0" applyAlignment="0" applyProtection="0">
      <alignment vertical="center"/>
    </xf>
    <xf numFmtId="0" fontId="16" fillId="19" borderId="0" applyNumberFormat="0" applyBorder="0" applyAlignment="0" applyProtection="0">
      <alignment vertical="center"/>
    </xf>
    <xf numFmtId="0" fontId="17" fillId="23" borderId="15" applyNumberFormat="0" applyAlignment="0" applyProtection="0">
      <alignment vertical="center"/>
    </xf>
    <xf numFmtId="0" fontId="18" fillId="22" borderId="20" applyNumberFormat="0" applyAlignment="0" applyProtection="0">
      <alignment vertical="center"/>
    </xf>
    <xf numFmtId="0" fontId="19" fillId="22" borderId="15" applyNumberFormat="0" applyAlignment="0" applyProtection="0">
      <alignment vertical="center"/>
    </xf>
    <xf numFmtId="0" fontId="20" fillId="0" borderId="14" applyNumberFormat="0" applyFill="0" applyAlignment="0" applyProtection="0">
      <alignment vertical="center"/>
    </xf>
    <xf numFmtId="0" fontId="21" fillId="18" borderId="12" applyNumberForma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9" applyNumberFormat="0" applyFill="0" applyAlignment="0" applyProtection="0">
      <alignment vertical="center"/>
    </xf>
    <xf numFmtId="0" fontId="25" fillId="12" borderId="0" applyNumberFormat="0" applyBorder="0" applyAlignment="0" applyProtection="0">
      <alignment vertical="center"/>
    </xf>
    <xf numFmtId="0" fontId="4" fillId="27" borderId="0" applyNumberFormat="0" applyBorder="0" applyAlignment="0" applyProtection="0">
      <alignment vertical="center"/>
    </xf>
    <xf numFmtId="0" fontId="4" fillId="4" borderId="0" applyNumberFormat="0" applyBorder="0" applyAlignment="0" applyProtection="0">
      <alignment vertical="center"/>
    </xf>
    <xf numFmtId="0" fontId="25" fillId="9" borderId="0" applyNumberFormat="0" applyBorder="0" applyAlignment="0" applyProtection="0">
      <alignment vertical="center"/>
    </xf>
    <xf numFmtId="0" fontId="25" fillId="13" borderId="0" applyNumberFormat="0" applyBorder="0" applyAlignment="0" applyProtection="0">
      <alignment vertical="center"/>
    </xf>
    <xf numFmtId="0" fontId="4" fillId="28" borderId="0" applyNumberFormat="0" applyBorder="0" applyAlignment="0" applyProtection="0">
      <alignment vertical="center"/>
    </xf>
    <xf numFmtId="0" fontId="4" fillId="5" borderId="0" applyNumberFormat="0" applyBorder="0" applyAlignment="0" applyProtection="0">
      <alignment vertical="center"/>
    </xf>
    <xf numFmtId="0" fontId="25" fillId="10" borderId="0" applyNumberFormat="0" applyBorder="0" applyAlignment="0" applyProtection="0">
      <alignment vertical="center"/>
    </xf>
    <xf numFmtId="0" fontId="25" fillId="14"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25" fillId="31" borderId="0" applyNumberFormat="0" applyBorder="0" applyAlignment="0" applyProtection="0">
      <alignment vertical="center"/>
    </xf>
    <xf numFmtId="0" fontId="25" fillId="15" borderId="0" applyNumberFormat="0" applyBorder="0" applyAlignment="0" applyProtection="0">
      <alignment vertical="center"/>
    </xf>
    <xf numFmtId="0" fontId="4" fillId="32" borderId="0" applyNumberFormat="0" applyBorder="0" applyAlignment="0" applyProtection="0">
      <alignment vertical="center"/>
    </xf>
    <xf numFmtId="0" fontId="4" fillId="6" borderId="0" applyNumberFormat="0" applyBorder="0" applyAlignment="0" applyProtection="0">
      <alignment vertical="center"/>
    </xf>
    <xf numFmtId="0" fontId="25" fillId="33" borderId="0" applyNumberFormat="0" applyBorder="0" applyAlignment="0" applyProtection="0">
      <alignment vertical="center"/>
    </xf>
    <xf numFmtId="0" fontId="25" fillId="16" borderId="0" applyNumberFormat="0" applyBorder="0" applyAlignment="0" applyProtection="0">
      <alignment vertical="center"/>
    </xf>
    <xf numFmtId="0" fontId="4" fillId="2" borderId="0" applyNumberFormat="0" applyBorder="0" applyAlignment="0" applyProtection="0">
      <alignment vertical="center"/>
    </xf>
    <xf numFmtId="0" fontId="4" fillId="7" borderId="0" applyNumberFormat="0" applyBorder="0" applyAlignment="0" applyProtection="0">
      <alignment vertical="center"/>
    </xf>
    <xf numFmtId="0" fontId="25" fillId="11" borderId="0" applyNumberFormat="0" applyBorder="0" applyAlignment="0" applyProtection="0">
      <alignment vertical="center"/>
    </xf>
    <xf numFmtId="0" fontId="25" fillId="17" borderId="0" applyNumberFormat="0" applyBorder="0" applyAlignment="0" applyProtection="0">
      <alignment vertical="center"/>
    </xf>
    <xf numFmtId="0" fontId="4" fillId="3" borderId="0" applyNumberFormat="0" applyBorder="0" applyAlignment="0" applyProtection="0">
      <alignment vertical="center"/>
    </xf>
    <xf numFmtId="0" fontId="4" fillId="8" borderId="0" applyNumberFormat="0" applyBorder="0" applyAlignment="0" applyProtection="0">
      <alignment vertical="center"/>
    </xf>
    <xf numFmtId="0" fontId="25" fillId="34" borderId="0" applyNumberFormat="0" applyBorder="0" applyAlignment="0" applyProtection="0">
      <alignment vertical="center"/>
    </xf>
    <xf numFmtId="0" fontId="4" fillId="0" borderId="0">
      <alignment vertical="center"/>
    </xf>
    <xf numFmtId="0" fontId="4" fillId="20" borderId="13" applyNumberFormat="0" applyFont="0" applyAlignment="0" applyProtection="0">
      <alignment vertical="center"/>
    </xf>
    <xf numFmtId="0" fontId="3" fillId="0" borderId="0">
      <alignment vertical="center"/>
    </xf>
    <xf numFmtId="0" fontId="2" fillId="0" borderId="0">
      <alignment vertical="center"/>
    </xf>
    <xf numFmtId="0" fontId="37" fillId="0" borderId="0" applyNumberFormat="0" applyFill="0" applyBorder="0" applyAlignment="0" applyProtection="0"/>
    <xf numFmtId="0" fontId="1" fillId="0" borderId="0">
      <alignment vertical="center"/>
    </xf>
    <xf numFmtId="0" fontId="1" fillId="20" borderId="13" applyNumberFormat="0" applyFont="0" applyAlignment="0" applyProtection="0">
      <alignment vertical="center"/>
    </xf>
    <xf numFmtId="0" fontId="1" fillId="27" borderId="0" applyNumberFormat="0" applyBorder="0" applyAlignment="0" applyProtection="0">
      <alignment vertical="center"/>
    </xf>
    <xf numFmtId="0" fontId="1" fillId="4" borderId="0" applyNumberFormat="0" applyBorder="0" applyAlignment="0" applyProtection="0">
      <alignment vertical="center"/>
    </xf>
    <xf numFmtId="0" fontId="1" fillId="28" borderId="0" applyNumberFormat="0" applyBorder="0" applyAlignment="0" applyProtection="0">
      <alignment vertical="center"/>
    </xf>
    <xf numFmtId="0" fontId="1" fillId="5" borderId="0" applyNumberFormat="0" applyBorder="0" applyAlignment="0" applyProtection="0">
      <alignment vertical="center"/>
    </xf>
    <xf numFmtId="0" fontId="1" fillId="29" borderId="0" applyNumberFormat="0" applyBorder="0" applyAlignment="0" applyProtection="0">
      <alignment vertical="center"/>
    </xf>
    <xf numFmtId="0" fontId="1" fillId="30" borderId="0" applyNumberFormat="0" applyBorder="0" applyAlignment="0" applyProtection="0">
      <alignment vertical="center"/>
    </xf>
    <xf numFmtId="0" fontId="1" fillId="32" borderId="0" applyNumberFormat="0" applyBorder="0" applyAlignment="0" applyProtection="0">
      <alignment vertical="center"/>
    </xf>
    <xf numFmtId="0" fontId="1" fillId="6" borderId="0" applyNumberFormat="0" applyBorder="0" applyAlignment="0" applyProtection="0">
      <alignment vertical="center"/>
    </xf>
    <xf numFmtId="0" fontId="1" fillId="2" borderId="0" applyNumberFormat="0" applyBorder="0" applyAlignment="0" applyProtection="0">
      <alignment vertical="center"/>
    </xf>
    <xf numFmtId="0" fontId="1" fillId="7" borderId="0" applyNumberFormat="0" applyBorder="0" applyAlignment="0" applyProtection="0">
      <alignment vertical="center"/>
    </xf>
    <xf numFmtId="0" fontId="1" fillId="3" borderId="0" applyNumberFormat="0" applyBorder="0" applyAlignment="0" applyProtection="0">
      <alignment vertical="center"/>
    </xf>
    <xf numFmtId="0" fontId="1" fillId="8" borderId="0" applyNumberFormat="0" applyBorder="0" applyAlignment="0" applyProtection="0">
      <alignment vertical="center"/>
    </xf>
  </cellStyleXfs>
  <cellXfs count="308">
    <xf numFmtId="0" fontId="0" fillId="0" borderId="0" xfId="0"/>
    <xf numFmtId="0" fontId="7" fillId="0" borderId="0" xfId="0" applyFont="1" applyAlignment="1">
      <alignment vertical="center"/>
    </xf>
    <xf numFmtId="0" fontId="8" fillId="0" borderId="0" xfId="0" applyFont="1" applyBorder="1" applyAlignment="1">
      <alignment vertical="center"/>
    </xf>
    <xf numFmtId="0" fontId="7" fillId="0" borderId="0" xfId="0" applyFont="1" applyAlignment="1">
      <alignment horizontal="right" vertical="center"/>
    </xf>
    <xf numFmtId="0" fontId="28" fillId="0" borderId="0" xfId="0" applyFont="1" applyAlignment="1">
      <alignment vertical="center"/>
    </xf>
    <xf numFmtId="0" fontId="5" fillId="0" borderId="0" xfId="0" applyFont="1" applyAlignment="1">
      <alignment vertical="center"/>
    </xf>
    <xf numFmtId="38" fontId="5" fillId="25" borderId="32" xfId="2" applyNumberFormat="1" applyFont="1" applyFill="1" applyBorder="1" applyAlignment="1" applyProtection="1">
      <alignment vertical="center" shrinkToFit="1"/>
    </xf>
    <xf numFmtId="38" fontId="5" fillId="25" borderId="33" xfId="2" applyNumberFormat="1" applyFont="1" applyFill="1" applyBorder="1" applyAlignment="1" applyProtection="1">
      <alignment vertical="center" shrinkToFit="1"/>
    </xf>
    <xf numFmtId="38" fontId="28" fillId="0" borderId="0" xfId="2" applyFont="1" applyAlignment="1">
      <alignment vertical="center"/>
    </xf>
    <xf numFmtId="38" fontId="5" fillId="25" borderId="35" xfId="2" applyNumberFormat="1" applyFont="1" applyFill="1" applyBorder="1" applyAlignment="1" applyProtection="1">
      <alignment vertical="center" shrinkToFit="1"/>
    </xf>
    <xf numFmtId="38" fontId="5" fillId="25" borderId="36" xfId="2" applyNumberFormat="1" applyFont="1" applyFill="1" applyBorder="1" applyAlignment="1" applyProtection="1">
      <alignment vertical="center" shrinkToFit="1"/>
    </xf>
    <xf numFmtId="38" fontId="5" fillId="25" borderId="38" xfId="2" applyNumberFormat="1" applyFont="1" applyFill="1" applyBorder="1" applyAlignment="1" applyProtection="1">
      <alignment vertical="center" shrinkToFit="1"/>
    </xf>
    <xf numFmtId="38" fontId="5" fillId="25" borderId="2" xfId="2" applyFont="1" applyFill="1" applyBorder="1" applyAlignment="1" applyProtection="1">
      <alignment vertical="center" shrinkToFit="1"/>
    </xf>
    <xf numFmtId="38" fontId="5" fillId="25" borderId="35" xfId="2" applyFont="1" applyFill="1" applyBorder="1" applyAlignment="1" applyProtection="1">
      <alignment vertical="center" shrinkToFit="1"/>
    </xf>
    <xf numFmtId="38" fontId="5" fillId="25" borderId="36" xfId="2" applyFont="1" applyFill="1" applyBorder="1" applyAlignment="1" applyProtection="1">
      <alignment vertical="center" shrinkToFit="1"/>
    </xf>
    <xf numFmtId="38" fontId="5" fillId="25" borderId="38" xfId="2" applyFont="1" applyFill="1" applyBorder="1" applyAlignment="1" applyProtection="1">
      <alignment vertical="center" shrinkToFit="1"/>
    </xf>
    <xf numFmtId="38" fontId="5" fillId="0" borderId="0" xfId="0" applyNumberFormat="1" applyFont="1" applyAlignment="1">
      <alignment vertical="center"/>
    </xf>
    <xf numFmtId="38" fontId="28" fillId="0" borderId="0" xfId="0" applyNumberFormat="1" applyFont="1" applyAlignment="1">
      <alignment vertical="center"/>
    </xf>
    <xf numFmtId="182" fontId="5" fillId="0" borderId="0" xfId="0" applyNumberFormat="1" applyFont="1" applyAlignment="1">
      <alignment vertical="center"/>
    </xf>
    <xf numFmtId="0" fontId="28" fillId="0" borderId="0" xfId="0" applyFont="1" applyFill="1" applyAlignment="1">
      <alignment vertical="center"/>
    </xf>
    <xf numFmtId="0" fontId="5" fillId="0" borderId="0" xfId="0" applyFont="1" applyFill="1" applyAlignment="1">
      <alignment vertical="center"/>
    </xf>
    <xf numFmtId="0" fontId="27" fillId="0" borderId="0" xfId="0" applyFont="1" applyFill="1" applyAlignment="1" applyProtection="1">
      <alignment horizontal="left" vertical="center"/>
    </xf>
    <xf numFmtId="0" fontId="27" fillId="0" borderId="0" xfId="0" applyFont="1" applyFill="1" applyAlignment="1" applyProtection="1">
      <alignment horizontal="left" vertical="center"/>
      <protection locked="0"/>
    </xf>
    <xf numFmtId="0" fontId="27" fillId="0" borderId="0" xfId="0" applyFont="1" applyFill="1" applyAlignment="1" applyProtection="1">
      <alignment horizontal="center" vertical="top"/>
      <protection locked="0"/>
    </xf>
    <xf numFmtId="0" fontId="5" fillId="0" borderId="0" xfId="0" applyFont="1" applyFill="1" applyAlignment="1" applyProtection="1">
      <alignment vertical="center"/>
    </xf>
    <xf numFmtId="38" fontId="5" fillId="0" borderId="0" xfId="0" applyNumberFormat="1" applyFont="1" applyFill="1" applyAlignment="1">
      <alignment vertical="center"/>
    </xf>
    <xf numFmtId="182" fontId="5" fillId="0" borderId="0" xfId="0" applyNumberFormat="1" applyFont="1" applyFill="1" applyAlignment="1">
      <alignment vertical="center"/>
    </xf>
    <xf numFmtId="0" fontId="0" fillId="0" borderId="0" xfId="0" applyFont="1" applyFill="1" applyAlignment="1" applyProtection="1">
      <alignment vertical="center"/>
    </xf>
    <xf numFmtId="0" fontId="5" fillId="0" borderId="0" xfId="0" applyFont="1" applyFill="1" applyBorder="1" applyAlignment="1" applyProtection="1">
      <alignment horizontal="center" vertical="center" shrinkToFit="1"/>
    </xf>
    <xf numFmtId="0" fontId="0" fillId="35" borderId="31" xfId="0" applyFont="1" applyFill="1" applyBorder="1" applyAlignment="1" applyProtection="1">
      <alignment horizontal="center" vertical="center" shrinkToFit="1"/>
    </xf>
    <xf numFmtId="0" fontId="0" fillId="35" borderId="34" xfId="0" applyFont="1" applyFill="1" applyBorder="1" applyAlignment="1" applyProtection="1">
      <alignment horizontal="center" vertical="center" shrinkToFit="1"/>
    </xf>
    <xf numFmtId="0" fontId="0" fillId="26" borderId="29" xfId="0" applyFont="1" applyFill="1" applyBorder="1" applyAlignment="1" applyProtection="1">
      <alignment horizontal="center" vertical="center" shrinkToFit="1"/>
    </xf>
    <xf numFmtId="0" fontId="0" fillId="0" borderId="29" xfId="0" applyFont="1" applyFill="1" applyBorder="1" applyAlignment="1" applyProtection="1">
      <alignment horizontal="center" vertical="center" shrinkToFit="1"/>
    </xf>
    <xf numFmtId="177" fontId="5" fillId="25" borderId="31" xfId="2" applyNumberFormat="1" applyFont="1" applyFill="1" applyBorder="1" applyAlignment="1" applyProtection="1">
      <alignment horizontal="center" vertical="center" shrinkToFit="1"/>
    </xf>
    <xf numFmtId="0" fontId="0" fillId="0" borderId="30" xfId="0" applyFont="1" applyFill="1" applyBorder="1" applyAlignment="1" applyProtection="1">
      <alignment horizontal="center" vertical="center" shrinkToFit="1"/>
    </xf>
    <xf numFmtId="0" fontId="0" fillId="35" borderId="39" xfId="0" applyFont="1" applyFill="1" applyBorder="1" applyAlignment="1" applyProtection="1">
      <alignment horizontal="left" vertical="center" shrinkToFit="1"/>
    </xf>
    <xf numFmtId="38" fontId="5" fillId="25" borderId="48" xfId="2" applyFont="1" applyFill="1" applyBorder="1" applyAlignment="1" applyProtection="1">
      <alignment vertical="center" shrinkToFit="1"/>
    </xf>
    <xf numFmtId="38" fontId="5" fillId="25" borderId="49" xfId="2" applyFont="1" applyFill="1" applyBorder="1" applyAlignment="1" applyProtection="1">
      <alignment vertical="center" shrinkToFit="1"/>
    </xf>
    <xf numFmtId="38" fontId="5" fillId="25" borderId="50" xfId="2" applyFont="1" applyFill="1" applyBorder="1" applyAlignment="1" applyProtection="1">
      <alignment vertical="center" shrinkToFit="1"/>
    </xf>
    <xf numFmtId="38" fontId="5" fillId="25" borderId="51" xfId="2" applyFont="1" applyFill="1" applyBorder="1" applyAlignment="1" applyProtection="1">
      <alignment vertical="center" shrinkToFit="1"/>
    </xf>
    <xf numFmtId="38" fontId="5" fillId="0" borderId="0" xfId="0" applyNumberFormat="1" applyFont="1" applyFill="1" applyAlignment="1" applyProtection="1">
      <alignment vertical="center"/>
    </xf>
    <xf numFmtId="40" fontId="5" fillId="0" borderId="0" xfId="0" applyNumberFormat="1" applyFont="1" applyFill="1" applyAlignment="1" applyProtection="1">
      <alignment vertical="center"/>
    </xf>
    <xf numFmtId="0" fontId="0" fillId="0" borderId="0" xfId="0" applyFont="1" applyFill="1" applyAlignment="1" applyProtection="1">
      <alignment horizontal="right" vertical="center"/>
    </xf>
    <xf numFmtId="0" fontId="33" fillId="0" borderId="0" xfId="0" applyFont="1" applyFill="1" applyAlignment="1" applyProtection="1">
      <alignment vertical="center"/>
    </xf>
    <xf numFmtId="0" fontId="32" fillId="0" borderId="0" xfId="0" applyFont="1" applyBorder="1" applyAlignment="1">
      <alignment vertical="center"/>
    </xf>
    <xf numFmtId="0" fontId="0" fillId="0" borderId="0" xfId="0" applyFont="1" applyAlignment="1">
      <alignment vertical="center"/>
    </xf>
    <xf numFmtId="0" fontId="32" fillId="0" borderId="0" xfId="0" applyFont="1" applyBorder="1" applyAlignment="1">
      <alignment horizontal="center" vertical="center"/>
    </xf>
    <xf numFmtId="0" fontId="31" fillId="0" borderId="0" xfId="0" applyFont="1" applyBorder="1" applyAlignment="1">
      <alignment horizontal="left" vertical="center"/>
    </xf>
    <xf numFmtId="0" fontId="5" fillId="0" borderId="0" xfId="0" applyFont="1" applyFill="1" applyAlignment="1" applyProtection="1">
      <alignment horizontal="center" vertical="center"/>
    </xf>
    <xf numFmtId="0" fontId="5" fillId="0" borderId="0" xfId="0" applyFont="1" applyFill="1" applyBorder="1" applyAlignment="1" applyProtection="1">
      <alignment vertical="center"/>
    </xf>
    <xf numFmtId="0" fontId="27" fillId="0" borderId="56" xfId="0" applyFont="1" applyFill="1" applyBorder="1" applyAlignment="1" applyProtection="1">
      <alignment vertical="center"/>
    </xf>
    <xf numFmtId="0" fontId="5" fillId="0" borderId="23" xfId="0" applyFont="1" applyFill="1" applyBorder="1" applyAlignment="1" applyProtection="1">
      <alignment vertical="center"/>
    </xf>
    <xf numFmtId="0" fontId="31" fillId="0" borderId="23" xfId="0" applyFont="1" applyFill="1" applyBorder="1" applyAlignment="1" applyProtection="1">
      <alignment horizontal="right" vertical="center"/>
    </xf>
    <xf numFmtId="0" fontId="5" fillId="0" borderId="58" xfId="0" applyFont="1" applyFill="1" applyBorder="1" applyAlignment="1" applyProtection="1">
      <alignment vertical="center"/>
    </xf>
    <xf numFmtId="0" fontId="32" fillId="0" borderId="56" xfId="0" applyFont="1" applyFill="1" applyBorder="1" applyAlignment="1" applyProtection="1"/>
    <xf numFmtId="0" fontId="31" fillId="0" borderId="56" xfId="0" applyFont="1" applyFill="1" applyBorder="1" applyAlignment="1" applyProtection="1">
      <alignment horizontal="right"/>
    </xf>
    <xf numFmtId="0" fontId="0" fillId="0" borderId="56" xfId="0" applyFont="1" applyFill="1" applyBorder="1" applyAlignment="1" applyProtection="1"/>
    <xf numFmtId="0" fontId="31" fillId="0" borderId="23" xfId="0" applyFont="1" applyFill="1" applyBorder="1" applyAlignment="1" applyProtection="1"/>
    <xf numFmtId="177" fontId="5" fillId="25" borderId="59" xfId="2" applyNumberFormat="1" applyFont="1" applyFill="1" applyBorder="1" applyAlignment="1" applyProtection="1">
      <alignment horizontal="center" vertical="center" shrinkToFit="1"/>
    </xf>
    <xf numFmtId="9" fontId="0" fillId="37" borderId="21" xfId="1" applyFont="1" applyFill="1" applyBorder="1" applyAlignment="1" applyProtection="1">
      <alignment horizontal="center" vertical="center" shrinkToFit="1"/>
    </xf>
    <xf numFmtId="38" fontId="5" fillId="25" borderId="3" xfId="2" applyFont="1" applyFill="1" applyBorder="1" applyAlignment="1" applyProtection="1">
      <alignment vertical="center" shrinkToFit="1"/>
    </xf>
    <xf numFmtId="0" fontId="0" fillId="35" borderId="39" xfId="0" applyFont="1" applyFill="1" applyBorder="1" applyAlignment="1" applyProtection="1">
      <alignment horizontal="center" vertical="center" shrinkToFit="1"/>
    </xf>
    <xf numFmtId="186" fontId="5" fillId="25" borderId="61" xfId="2" applyNumberFormat="1" applyFont="1" applyFill="1" applyBorder="1" applyAlignment="1" applyProtection="1">
      <alignment vertical="center" shrinkToFit="1"/>
    </xf>
    <xf numFmtId="186" fontId="5" fillId="25" borderId="30" xfId="2" applyNumberFormat="1" applyFont="1" applyFill="1" applyBorder="1" applyAlignment="1" applyProtection="1">
      <alignment vertical="center" shrinkToFit="1"/>
    </xf>
    <xf numFmtId="0" fontId="31" fillId="0" borderId="56" xfId="0" applyFont="1" applyFill="1" applyBorder="1" applyAlignment="1" applyProtection="1">
      <alignment horizontal="left" vertical="center" indent="1"/>
    </xf>
    <xf numFmtId="186" fontId="5" fillId="25" borderId="29" xfId="2" applyNumberFormat="1" applyFont="1" applyFill="1" applyBorder="1" applyAlignment="1" applyProtection="1">
      <alignment vertical="center" shrinkToFit="1"/>
    </xf>
    <xf numFmtId="186" fontId="5" fillId="25" borderId="60" xfId="2" applyNumberFormat="1" applyFont="1" applyFill="1" applyBorder="1" applyAlignment="1" applyProtection="1">
      <alignment vertical="center" shrinkToFit="1"/>
    </xf>
    <xf numFmtId="186" fontId="32" fillId="0" borderId="23" xfId="0" applyNumberFormat="1" applyFont="1" applyFill="1" applyBorder="1" applyAlignment="1">
      <alignment horizontal="left" vertical="center"/>
    </xf>
    <xf numFmtId="183" fontId="5" fillId="0" borderId="0" xfId="2" applyNumberFormat="1" applyFont="1" applyFill="1" applyAlignment="1" applyProtection="1">
      <alignment vertical="center"/>
    </xf>
    <xf numFmtId="38" fontId="0" fillId="0" borderId="0" xfId="0" applyNumberFormat="1" applyFont="1" applyFill="1" applyBorder="1" applyAlignment="1" applyProtection="1">
      <alignment vertical="center"/>
    </xf>
    <xf numFmtId="0" fontId="0" fillId="0" borderId="0" xfId="0" applyFont="1" applyFill="1" applyBorder="1" applyAlignment="1" applyProtection="1">
      <alignment vertical="center"/>
    </xf>
    <xf numFmtId="183" fontId="32" fillId="0" borderId="0" xfId="2" applyNumberFormat="1" applyFont="1" applyFill="1" applyBorder="1" applyAlignment="1" applyProtection="1">
      <alignment vertical="center"/>
    </xf>
    <xf numFmtId="0" fontId="0" fillId="0" borderId="0" xfId="0" applyFont="1" applyFill="1" applyAlignment="1">
      <alignment vertical="center"/>
    </xf>
    <xf numFmtId="178" fontId="5" fillId="25" borderId="40" xfId="2" applyNumberFormat="1" applyFont="1" applyFill="1" applyBorder="1" applyAlignment="1" applyProtection="1">
      <alignment horizontal="center" vertical="center" shrinkToFit="1"/>
    </xf>
    <xf numFmtId="38" fontId="5" fillId="25" borderId="3" xfId="2" applyNumberFormat="1" applyFont="1" applyFill="1" applyBorder="1" applyAlignment="1" applyProtection="1">
      <alignment vertical="center" shrinkToFit="1"/>
    </xf>
    <xf numFmtId="178" fontId="5" fillId="25" borderId="39" xfId="2" applyNumberFormat="1" applyFont="1" applyFill="1" applyBorder="1" applyAlignment="1" applyProtection="1">
      <alignment horizontal="center" vertical="center" shrinkToFit="1"/>
    </xf>
    <xf numFmtId="0" fontId="0" fillId="0" borderId="34" xfId="0" applyFont="1" applyFill="1" applyBorder="1" applyAlignment="1" applyProtection="1">
      <alignment horizontal="center" vertical="center" shrinkToFit="1"/>
    </xf>
    <xf numFmtId="0" fontId="0" fillId="0" borderId="28" xfId="0" applyFont="1" applyFill="1" applyBorder="1" applyAlignment="1" applyProtection="1">
      <alignment horizontal="center" vertical="center" shrinkToFit="1"/>
    </xf>
    <xf numFmtId="0" fontId="0" fillId="0" borderId="39" xfId="0" applyFont="1" applyFill="1" applyBorder="1" applyAlignment="1" applyProtection="1">
      <alignment horizontal="center" vertical="center" shrinkToFit="1"/>
    </xf>
    <xf numFmtId="0" fontId="0" fillId="0" borderId="59" xfId="0" applyFont="1" applyFill="1" applyBorder="1" applyAlignment="1" applyProtection="1">
      <alignment horizontal="center" vertical="center" shrinkToFit="1"/>
    </xf>
    <xf numFmtId="56" fontId="35" fillId="0" borderId="0" xfId="0" quotePrefix="1" applyNumberFormat="1" applyFont="1" applyAlignment="1">
      <alignment horizontal="right" vertical="center"/>
    </xf>
    <xf numFmtId="0" fontId="5" fillId="0" borderId="40" xfId="0" applyFont="1" applyBorder="1" applyAlignment="1">
      <alignment vertical="center"/>
    </xf>
    <xf numFmtId="178" fontId="5" fillId="25" borderId="37" xfId="2" applyNumberFormat="1" applyFont="1" applyFill="1" applyBorder="1" applyAlignment="1" applyProtection="1">
      <alignment horizontal="center" vertical="center" shrinkToFit="1"/>
    </xf>
    <xf numFmtId="0" fontId="27" fillId="0" borderId="0" xfId="0" applyFont="1" applyFill="1" applyBorder="1" applyAlignment="1" applyProtection="1">
      <alignment horizontal="center" vertical="center"/>
    </xf>
    <xf numFmtId="183" fontId="5" fillId="0" borderId="0" xfId="2" applyNumberFormat="1" applyFont="1" applyFill="1" applyBorder="1" applyAlignment="1" applyProtection="1">
      <alignment vertical="center"/>
    </xf>
    <xf numFmtId="56" fontId="35" fillId="0" borderId="0" xfId="0" quotePrefix="1" applyNumberFormat="1" applyFont="1" applyFill="1" applyAlignment="1">
      <alignment horizontal="right" vertical="center"/>
    </xf>
    <xf numFmtId="0" fontId="0" fillId="0" borderId="0" xfId="0" applyFont="1" applyFill="1" applyBorder="1" applyAlignment="1" applyProtection="1">
      <alignment horizontal="center" vertical="center" shrinkToFit="1"/>
    </xf>
    <xf numFmtId="177" fontId="5" fillId="0" borderId="0" xfId="2" applyNumberFormat="1" applyFont="1" applyFill="1" applyBorder="1" applyAlignment="1" applyProtection="1">
      <alignment horizontal="center" vertical="center" shrinkToFit="1"/>
    </xf>
    <xf numFmtId="0" fontId="5" fillId="0" borderId="0" xfId="0" applyFont="1" applyFill="1" applyBorder="1" applyAlignment="1">
      <alignment vertical="center"/>
    </xf>
    <xf numFmtId="178" fontId="5" fillId="0" borderId="0" xfId="2" applyNumberFormat="1" applyFont="1" applyFill="1" applyBorder="1" applyAlignment="1" applyProtection="1">
      <alignment horizontal="center" vertical="center" shrinkToFit="1"/>
    </xf>
    <xf numFmtId="179" fontId="29" fillId="0" borderId="0" xfId="1" applyNumberFormat="1" applyFont="1" applyFill="1" applyBorder="1" applyAlignment="1" applyProtection="1">
      <alignment horizontal="center" vertical="center" wrapText="1" shrinkToFit="1"/>
    </xf>
    <xf numFmtId="9" fontId="0" fillId="0" borderId="0" xfId="1" applyFont="1" applyFill="1" applyBorder="1" applyAlignment="1" applyProtection="1">
      <alignment horizontal="center" vertical="center" shrinkToFit="1"/>
    </xf>
    <xf numFmtId="180" fontId="30" fillId="0" borderId="0" xfId="2" applyNumberFormat="1" applyFont="1" applyFill="1" applyBorder="1" applyAlignment="1" applyProtection="1">
      <alignment vertical="center" shrinkToFit="1"/>
      <protection locked="0"/>
    </xf>
    <xf numFmtId="181" fontId="30" fillId="0" borderId="0" xfId="2" applyNumberFormat="1" applyFont="1" applyFill="1" applyBorder="1" applyAlignment="1" applyProtection="1">
      <alignment vertical="center" shrinkToFit="1"/>
      <protection locked="0"/>
    </xf>
    <xf numFmtId="185" fontId="5" fillId="0" borderId="0" xfId="2" applyNumberFormat="1" applyFont="1" applyFill="1" applyBorder="1" applyAlignment="1">
      <alignment vertical="center" shrinkToFit="1"/>
    </xf>
    <xf numFmtId="180" fontId="5" fillId="0" borderId="0" xfId="2" applyNumberFormat="1" applyFont="1" applyFill="1" applyBorder="1" applyAlignment="1" applyProtection="1">
      <alignment vertical="center" shrinkToFit="1"/>
      <protection locked="0"/>
    </xf>
    <xf numFmtId="181" fontId="5" fillId="0" borderId="0" xfId="2" applyNumberFormat="1" applyFont="1" applyFill="1" applyBorder="1" applyAlignment="1" applyProtection="1">
      <alignment vertical="center" shrinkToFit="1"/>
      <protection locked="0"/>
    </xf>
    <xf numFmtId="184" fontId="5" fillId="0" borderId="0" xfId="2" applyNumberFormat="1" applyFont="1" applyFill="1" applyBorder="1" applyAlignment="1" applyProtection="1">
      <alignment vertical="center" shrinkToFit="1"/>
    </xf>
    <xf numFmtId="187" fontId="5" fillId="0" borderId="0" xfId="2" applyNumberFormat="1" applyFont="1" applyFill="1" applyBorder="1" applyAlignment="1" applyProtection="1">
      <alignment vertical="center" shrinkToFit="1"/>
    </xf>
    <xf numFmtId="183" fontId="5" fillId="0" borderId="0" xfId="2" applyNumberFormat="1" applyFont="1" applyFill="1" applyBorder="1" applyAlignment="1" applyProtection="1">
      <alignment horizontal="right" vertical="center" shrinkToFit="1"/>
    </xf>
    <xf numFmtId="0" fontId="0" fillId="35" borderId="31" xfId="0" applyFont="1" applyFill="1" applyBorder="1" applyAlignment="1" applyProtection="1">
      <alignment horizontal="left" vertical="center" indent="1" shrinkToFit="1"/>
    </xf>
    <xf numFmtId="0" fontId="0" fillId="35" borderId="34" xfId="0" applyFont="1" applyFill="1" applyBorder="1" applyAlignment="1" applyProtection="1">
      <alignment horizontal="left" vertical="center" indent="1" shrinkToFit="1"/>
    </xf>
    <xf numFmtId="0" fontId="0" fillId="0" borderId="34" xfId="0" applyFont="1" applyFill="1" applyBorder="1" applyAlignment="1" applyProtection="1">
      <alignment horizontal="left" vertical="center" indent="1" shrinkToFit="1"/>
    </xf>
    <xf numFmtId="0" fontId="0" fillId="35" borderId="39" xfId="0" applyFont="1" applyFill="1" applyBorder="1" applyAlignment="1" applyProtection="1">
      <alignment horizontal="left" vertical="center" indent="1" shrinkToFit="1"/>
    </xf>
    <xf numFmtId="0" fontId="0" fillId="0" borderId="28" xfId="0" applyFont="1" applyFill="1" applyBorder="1" applyAlignment="1" applyProtection="1">
      <alignment horizontal="left" vertical="center" indent="1" shrinkToFit="1"/>
    </xf>
    <xf numFmtId="0" fontId="0" fillId="0" borderId="39" xfId="0" applyFont="1" applyFill="1" applyBorder="1" applyAlignment="1" applyProtection="1">
      <alignment horizontal="left" vertical="center" indent="1" shrinkToFit="1"/>
    </xf>
    <xf numFmtId="0" fontId="0" fillId="0" borderId="59" xfId="0" applyFont="1" applyFill="1" applyBorder="1" applyAlignment="1" applyProtection="1">
      <alignment horizontal="left" vertical="center" indent="1" shrinkToFit="1"/>
    </xf>
    <xf numFmtId="0" fontId="0" fillId="35" borderId="27" xfId="0" applyFont="1" applyFill="1" applyBorder="1" applyAlignment="1" applyProtection="1">
      <alignment vertical="center" wrapText="1" shrinkToFit="1"/>
    </xf>
    <xf numFmtId="0" fontId="0" fillId="0" borderId="0" xfId="0" applyFont="1" applyFill="1" applyAlignment="1" applyProtection="1">
      <alignment horizontal="left" vertical="center"/>
    </xf>
    <xf numFmtId="0" fontId="0" fillId="0" borderId="0" xfId="0" applyFont="1" applyFill="1" applyAlignment="1" applyProtection="1">
      <alignment vertical="top"/>
    </xf>
    <xf numFmtId="185" fontId="27" fillId="38" borderId="21" xfId="2" applyNumberFormat="1" applyFont="1" applyFill="1" applyBorder="1" applyAlignment="1">
      <alignment vertical="center" shrinkToFit="1"/>
    </xf>
    <xf numFmtId="183" fontId="27" fillId="0" borderId="0" xfId="2" applyNumberFormat="1" applyFont="1" applyFill="1" applyAlignment="1" applyProtection="1">
      <alignment vertical="center"/>
    </xf>
    <xf numFmtId="184" fontId="27" fillId="25" borderId="21" xfId="2" applyNumberFormat="1" applyFont="1" applyFill="1" applyBorder="1" applyAlignment="1" applyProtection="1">
      <alignment vertical="center" shrinkToFit="1"/>
    </xf>
    <xf numFmtId="187" fontId="27" fillId="25" borderId="28" xfId="2" applyNumberFormat="1" applyFont="1" applyFill="1" applyBorder="1" applyAlignment="1" applyProtection="1">
      <alignment vertical="center" shrinkToFit="1"/>
    </xf>
    <xf numFmtId="183" fontId="27" fillId="25" borderId="28" xfId="2" applyNumberFormat="1" applyFont="1" applyFill="1" applyBorder="1" applyAlignment="1" applyProtection="1">
      <alignment horizontal="right" vertical="center" shrinkToFit="1"/>
    </xf>
    <xf numFmtId="40" fontId="5" fillId="25" borderId="32" xfId="2" applyNumberFormat="1" applyFont="1" applyFill="1" applyBorder="1" applyAlignment="1" applyProtection="1">
      <alignment vertical="center" shrinkToFit="1"/>
    </xf>
    <xf numFmtId="40" fontId="5" fillId="25" borderId="33" xfId="2" applyNumberFormat="1" applyFont="1" applyFill="1" applyBorder="1" applyAlignment="1" applyProtection="1">
      <alignment vertical="center" shrinkToFit="1"/>
    </xf>
    <xf numFmtId="40" fontId="5" fillId="25" borderId="50" xfId="2" applyNumberFormat="1" applyFont="1" applyFill="1" applyBorder="1" applyAlignment="1" applyProtection="1">
      <alignment vertical="center" shrinkToFit="1"/>
    </xf>
    <xf numFmtId="40" fontId="5" fillId="25" borderId="3" xfId="2" applyNumberFormat="1" applyFont="1" applyFill="1" applyBorder="1" applyAlignment="1" applyProtection="1">
      <alignment vertical="center" shrinkToFit="1"/>
    </xf>
    <xf numFmtId="40" fontId="5" fillId="25" borderId="2" xfId="2" applyNumberFormat="1" applyFont="1" applyFill="1" applyBorder="1" applyAlignment="1" applyProtection="1">
      <alignment vertical="center" shrinkToFit="1"/>
    </xf>
    <xf numFmtId="40" fontId="5" fillId="25" borderId="51" xfId="2" applyNumberFormat="1" applyFont="1" applyFill="1" applyBorder="1" applyAlignment="1" applyProtection="1">
      <alignment vertical="center" shrinkToFit="1"/>
    </xf>
    <xf numFmtId="40" fontId="5" fillId="25" borderId="53" xfId="2" applyNumberFormat="1" applyFont="1" applyFill="1" applyBorder="1" applyAlignment="1" applyProtection="1">
      <alignment vertical="center" shrinkToFit="1"/>
    </xf>
    <xf numFmtId="40" fontId="5" fillId="25" borderId="52" xfId="2" applyNumberFormat="1" applyFont="1" applyFill="1" applyBorder="1" applyAlignment="1" applyProtection="1">
      <alignment vertical="center" shrinkToFit="1"/>
    </xf>
    <xf numFmtId="40" fontId="5" fillId="25" borderId="54" xfId="2" applyNumberFormat="1" applyFont="1" applyFill="1" applyBorder="1" applyAlignment="1" applyProtection="1">
      <alignment vertical="center" shrinkToFit="1"/>
    </xf>
    <xf numFmtId="40" fontId="5" fillId="25" borderId="55" xfId="2" applyNumberFormat="1" applyFont="1" applyFill="1" applyBorder="1" applyAlignment="1" applyProtection="1">
      <alignment vertical="center" shrinkToFit="1"/>
    </xf>
    <xf numFmtId="40" fontId="5" fillId="25" borderId="46" xfId="2" applyNumberFormat="1" applyFont="1" applyFill="1" applyBorder="1" applyAlignment="1" applyProtection="1">
      <alignment vertical="center" shrinkToFit="1"/>
    </xf>
    <xf numFmtId="40" fontId="5" fillId="25" borderId="47" xfId="2" applyNumberFormat="1" applyFont="1" applyFill="1" applyBorder="1" applyAlignment="1" applyProtection="1">
      <alignment vertical="center" shrinkToFit="1"/>
    </xf>
    <xf numFmtId="40" fontId="5" fillId="25" borderId="36" xfId="2" applyNumberFormat="1" applyFont="1" applyFill="1" applyBorder="1" applyAlignment="1" applyProtection="1">
      <alignment vertical="center" shrinkToFit="1"/>
    </xf>
    <xf numFmtId="180" fontId="27" fillId="36" borderId="31" xfId="2" applyNumberFormat="1" applyFont="1" applyFill="1" applyBorder="1" applyAlignment="1" applyProtection="1">
      <alignment vertical="center" shrinkToFit="1"/>
      <protection locked="0"/>
    </xf>
    <xf numFmtId="181" fontId="27" fillId="36" borderId="39" xfId="2" applyNumberFormat="1" applyFont="1" applyFill="1" applyBorder="1" applyAlignment="1" applyProtection="1">
      <alignment vertical="center" shrinkToFit="1"/>
      <protection locked="0"/>
    </xf>
    <xf numFmtId="0" fontId="34" fillId="0" borderId="0" xfId="0" applyFont="1" applyFill="1" applyAlignment="1" applyProtection="1">
      <alignment horizontal="left" vertical="center"/>
    </xf>
    <xf numFmtId="189" fontId="0" fillId="0" borderId="0" xfId="0" applyNumberFormat="1" applyFont="1" applyBorder="1" applyAlignment="1">
      <alignment horizontal="center" vertical="center"/>
    </xf>
    <xf numFmtId="0" fontId="5" fillId="0" borderId="0" xfId="0" applyFont="1" applyFill="1" applyAlignment="1">
      <alignment horizontal="right" vertical="center"/>
    </xf>
    <xf numFmtId="38" fontId="5" fillId="0" borderId="0" xfId="0" applyNumberFormat="1" applyFont="1" applyAlignment="1">
      <alignment horizontal="right" vertical="center"/>
    </xf>
    <xf numFmtId="190" fontId="0" fillId="0" borderId="0" xfId="0" applyNumberFormat="1" applyFont="1" applyFill="1" applyAlignment="1" applyProtection="1">
      <alignment horizontal="left"/>
    </xf>
    <xf numFmtId="38" fontId="5" fillId="25" borderId="50" xfId="2" applyNumberFormat="1" applyFont="1" applyFill="1" applyBorder="1" applyAlignment="1" applyProtection="1">
      <alignment vertical="center" shrinkToFit="1"/>
    </xf>
    <xf numFmtId="38" fontId="5" fillId="25" borderId="64" xfId="2" applyNumberFormat="1" applyFont="1" applyFill="1" applyBorder="1" applyAlignment="1" applyProtection="1">
      <alignment vertical="center" shrinkToFit="1"/>
    </xf>
    <xf numFmtId="38" fontId="5" fillId="25" borderId="46" xfId="2" applyNumberFormat="1" applyFont="1" applyFill="1" applyBorder="1" applyAlignment="1" applyProtection="1">
      <alignment vertical="center" shrinkToFit="1"/>
    </xf>
    <xf numFmtId="38" fontId="5" fillId="25" borderId="47" xfId="2" applyNumberFormat="1" applyFont="1" applyFill="1" applyBorder="1" applyAlignment="1" applyProtection="1">
      <alignment vertical="center" shrinkToFit="1"/>
    </xf>
    <xf numFmtId="0" fontId="28" fillId="0" borderId="0" xfId="0" applyFont="1" applyFill="1" applyAlignment="1" applyProtection="1">
      <alignment vertical="center"/>
    </xf>
    <xf numFmtId="191" fontId="0" fillId="0" borderId="23" xfId="0" applyNumberFormat="1" applyFont="1" applyFill="1" applyBorder="1" applyAlignment="1" applyProtection="1">
      <alignment vertical="center" shrinkToFit="1"/>
    </xf>
    <xf numFmtId="191" fontId="0" fillId="0" borderId="23" xfId="0" applyNumberFormat="1" applyFont="1" applyFill="1" applyBorder="1" applyAlignment="1" applyProtection="1">
      <alignment horizontal="left" vertical="center" shrinkToFit="1"/>
    </xf>
    <xf numFmtId="0" fontId="37" fillId="0" borderId="0" xfId="89" applyAlignment="1">
      <alignment horizontal="right" vertical="center"/>
    </xf>
    <xf numFmtId="0" fontId="0" fillId="0" borderId="0" xfId="0" applyAlignment="1">
      <alignment vertical="center"/>
    </xf>
    <xf numFmtId="0" fontId="0" fillId="0" borderId="9" xfId="0" applyBorder="1" applyAlignment="1">
      <alignment horizontal="right" vertical="center"/>
    </xf>
    <xf numFmtId="0" fontId="0" fillId="0" borderId="9" xfId="0" applyBorder="1" applyAlignment="1">
      <alignment vertical="center"/>
    </xf>
    <xf numFmtId="2" fontId="38" fillId="0" borderId="65" xfId="0" applyNumberFormat="1" applyFont="1" applyBorder="1" applyAlignment="1">
      <alignment horizontal="right" vertical="center" indent="1"/>
    </xf>
    <xf numFmtId="0" fontId="0" fillId="0" borderId="62" xfId="0" applyBorder="1" applyAlignment="1">
      <alignment vertical="center"/>
    </xf>
    <xf numFmtId="0" fontId="0" fillId="0" borderId="0" xfId="0" applyBorder="1" applyAlignment="1">
      <alignment vertical="center"/>
    </xf>
    <xf numFmtId="0" fontId="0" fillId="0" borderId="0" xfId="0" applyBorder="1" applyAlignment="1">
      <alignment horizontal="left" vertical="center"/>
    </xf>
    <xf numFmtId="0" fontId="0" fillId="0" borderId="7" xfId="0" applyBorder="1" applyAlignment="1">
      <alignment vertical="center"/>
    </xf>
    <xf numFmtId="0" fontId="0" fillId="0" borderId="62" xfId="0" applyBorder="1" applyAlignment="1">
      <alignment horizontal="center"/>
    </xf>
    <xf numFmtId="0" fontId="32" fillId="0" borderId="0" xfId="0" applyFont="1" applyBorder="1" applyAlignment="1"/>
    <xf numFmtId="0" fontId="0" fillId="0" borderId="10" xfId="0" applyBorder="1" applyAlignment="1">
      <alignment horizontal="center"/>
    </xf>
    <xf numFmtId="0" fontId="32" fillId="0" borderId="8" xfId="0" applyFont="1" applyBorder="1" applyAlignment="1"/>
    <xf numFmtId="0" fontId="0" fillId="0" borderId="8" xfId="0" applyBorder="1" applyAlignment="1"/>
    <xf numFmtId="0" fontId="0" fillId="0" borderId="9" xfId="0" applyBorder="1" applyAlignment="1">
      <alignment horizontal="center" vertical="center"/>
    </xf>
    <xf numFmtId="0" fontId="32" fillId="0" borderId="9" xfId="0" applyFont="1" applyBorder="1" applyAlignment="1">
      <alignment horizontal="left" vertical="center"/>
    </xf>
    <xf numFmtId="0" fontId="0" fillId="35" borderId="28" xfId="0" applyFont="1" applyFill="1" applyBorder="1" applyAlignment="1" applyProtection="1">
      <alignment horizontal="left" vertical="center" indent="1" shrinkToFit="1"/>
    </xf>
    <xf numFmtId="0" fontId="0" fillId="35" borderId="28" xfId="0" applyFont="1" applyFill="1" applyBorder="1" applyAlignment="1" applyProtection="1">
      <alignment horizontal="left" vertical="center" shrinkToFit="1"/>
    </xf>
    <xf numFmtId="0" fontId="0" fillId="35" borderId="34" xfId="0" applyFont="1" applyFill="1" applyBorder="1" applyAlignment="1" applyProtection="1">
      <alignment horizontal="left" vertical="center" shrinkToFit="1"/>
    </xf>
    <xf numFmtId="40" fontId="5" fillId="25" borderId="35" xfId="2" applyNumberFormat="1" applyFont="1" applyFill="1" applyBorder="1" applyAlignment="1" applyProtection="1">
      <alignment vertical="center" shrinkToFit="1"/>
    </xf>
    <xf numFmtId="181" fontId="27" fillId="36" borderId="34" xfId="2" applyNumberFormat="1" applyFont="1" applyFill="1" applyBorder="1" applyAlignment="1" applyProtection="1">
      <alignment vertical="center" shrinkToFit="1"/>
      <protection locked="0"/>
    </xf>
    <xf numFmtId="38" fontId="5" fillId="25" borderId="29" xfId="2" applyNumberFormat="1" applyFont="1" applyFill="1" applyBorder="1" applyAlignment="1" applyProtection="1">
      <alignment vertical="center" shrinkToFit="1"/>
    </xf>
    <xf numFmtId="38" fontId="5" fillId="25" borderId="30" xfId="2" applyNumberFormat="1" applyFont="1" applyFill="1" applyBorder="1" applyAlignment="1" applyProtection="1">
      <alignment vertical="center" shrinkToFit="1"/>
    </xf>
    <xf numFmtId="40" fontId="0" fillId="25" borderId="3" xfId="2" applyNumberFormat="1" applyFont="1" applyFill="1" applyBorder="1" applyAlignment="1" applyProtection="1">
      <alignment vertical="center" shrinkToFit="1"/>
    </xf>
    <xf numFmtId="0" fontId="5" fillId="0" borderId="56" xfId="0" applyFont="1" applyFill="1" applyBorder="1" applyAlignment="1" applyProtection="1">
      <alignment vertical="center"/>
    </xf>
    <xf numFmtId="0" fontId="0" fillId="0" borderId="65" xfId="0" applyBorder="1" applyAlignment="1">
      <alignment horizontal="center" vertical="center"/>
    </xf>
    <xf numFmtId="38" fontId="0" fillId="0" borderId="65" xfId="2" applyFont="1" applyBorder="1" applyAlignment="1">
      <alignment vertical="center"/>
    </xf>
    <xf numFmtId="0" fontId="0" fillId="0" borderId="0" xfId="0" applyAlignment="1">
      <alignment horizontal="center" vertical="center"/>
    </xf>
    <xf numFmtId="192" fontId="0" fillId="40" borderId="24" xfId="0" applyNumberFormat="1" applyFill="1" applyBorder="1" applyAlignment="1">
      <alignment horizontal="left" vertical="center"/>
    </xf>
    <xf numFmtId="38" fontId="0" fillId="0" borderId="67" xfId="0" applyNumberFormat="1" applyBorder="1" applyAlignment="1">
      <alignment vertical="center"/>
    </xf>
    <xf numFmtId="0" fontId="33" fillId="0" borderId="0" xfId="0" applyFont="1" applyAlignment="1">
      <alignment vertical="center"/>
    </xf>
    <xf numFmtId="38" fontId="5" fillId="0" borderId="0" xfId="2" applyFont="1" applyFill="1" applyBorder="1" applyAlignment="1">
      <alignment vertical="center"/>
    </xf>
    <xf numFmtId="0" fontId="0" fillId="0" borderId="0" xfId="0" applyFont="1" applyFill="1" applyBorder="1" applyAlignment="1">
      <alignment vertical="center"/>
    </xf>
    <xf numFmtId="38" fontId="0" fillId="0" borderId="0" xfId="0" applyNumberFormat="1" applyFont="1" applyFill="1" applyBorder="1" applyAlignment="1">
      <alignment vertical="center"/>
    </xf>
    <xf numFmtId="38" fontId="5" fillId="0" borderId="0" xfId="0" applyNumberFormat="1" applyFont="1" applyFill="1" applyBorder="1" applyAlignment="1">
      <alignment vertical="center"/>
    </xf>
    <xf numFmtId="38" fontId="5" fillId="25" borderId="69" xfId="2" applyFont="1" applyFill="1" applyBorder="1" applyAlignment="1" applyProtection="1">
      <alignment vertical="center" shrinkToFit="1"/>
    </xf>
    <xf numFmtId="38" fontId="5" fillId="25" borderId="63" xfId="2" applyFont="1" applyFill="1" applyBorder="1" applyAlignment="1" applyProtection="1">
      <alignment vertical="center" shrinkToFit="1"/>
    </xf>
    <xf numFmtId="38" fontId="5" fillId="25" borderId="68" xfId="2" applyFont="1" applyFill="1" applyBorder="1" applyAlignment="1" applyProtection="1">
      <alignment vertical="center" shrinkToFit="1"/>
    </xf>
    <xf numFmtId="38" fontId="5" fillId="25" borderId="66" xfId="2" applyFont="1" applyFill="1" applyBorder="1" applyAlignment="1" applyProtection="1">
      <alignment vertical="center" shrinkToFit="1"/>
    </xf>
    <xf numFmtId="38" fontId="5" fillId="25" borderId="70" xfId="2" applyFont="1" applyFill="1" applyBorder="1" applyAlignment="1" applyProtection="1">
      <alignment vertical="center" shrinkToFit="1"/>
    </xf>
    <xf numFmtId="38" fontId="5" fillId="25" borderId="71" xfId="2" applyNumberFormat="1" applyFont="1" applyFill="1" applyBorder="1" applyAlignment="1" applyProtection="1">
      <alignment vertical="center" shrinkToFit="1"/>
    </xf>
    <xf numFmtId="38" fontId="5" fillId="25" borderId="72" xfId="2" applyNumberFormat="1" applyFont="1" applyFill="1" applyBorder="1" applyAlignment="1" applyProtection="1">
      <alignment vertical="center" shrinkToFit="1"/>
    </xf>
    <xf numFmtId="0" fontId="31" fillId="0" borderId="23" xfId="0" applyFont="1" applyFill="1" applyBorder="1" applyAlignment="1">
      <alignment horizontal="left" vertical="center" indent="1"/>
    </xf>
    <xf numFmtId="0" fontId="39" fillId="0" borderId="0" xfId="0" applyFont="1" applyAlignment="1">
      <alignment vertical="center"/>
    </xf>
    <xf numFmtId="0" fontId="32" fillId="0" borderId="0" xfId="0" applyFont="1" applyFill="1" applyAlignment="1" applyProtection="1">
      <alignment horizontal="center" vertical="center"/>
    </xf>
    <xf numFmtId="190" fontId="41" fillId="0" borderId="0" xfId="0" applyNumberFormat="1" applyFont="1" applyAlignment="1">
      <alignment vertical="center" shrinkToFit="1"/>
    </xf>
    <xf numFmtId="0" fontId="41" fillId="0" borderId="0" xfId="0" applyFont="1" applyAlignment="1">
      <alignment horizontal="center" vertical="center"/>
    </xf>
    <xf numFmtId="0" fontId="41" fillId="0" borderId="0" xfId="0" applyFont="1" applyAlignment="1">
      <alignment vertical="center"/>
    </xf>
    <xf numFmtId="0" fontId="42" fillId="0" borderId="0" xfId="0" applyFont="1" applyAlignment="1">
      <alignment horizontal="center" vertical="center" shrinkToFit="1"/>
    </xf>
    <xf numFmtId="0" fontId="42" fillId="0" borderId="0" xfId="0" applyFont="1" applyAlignment="1">
      <alignment vertical="center" shrinkToFit="1"/>
    </xf>
    <xf numFmtId="0" fontId="32" fillId="0" borderId="0" xfId="0" applyFont="1" applyFill="1" applyBorder="1" applyAlignment="1" applyProtection="1">
      <alignment vertical="center"/>
    </xf>
    <xf numFmtId="38" fontId="36" fillId="0" borderId="0" xfId="0" applyNumberFormat="1" applyFont="1" applyFill="1" applyBorder="1" applyAlignment="1" applyProtection="1">
      <alignment vertical="center"/>
    </xf>
    <xf numFmtId="0" fontId="32" fillId="0" borderId="0" xfId="0" applyFont="1" applyFill="1" applyAlignment="1" applyProtection="1">
      <alignment horizontal="right" vertical="center"/>
    </xf>
    <xf numFmtId="180" fontId="27" fillId="36" borderId="34" xfId="2" applyNumberFormat="1" applyFont="1" applyFill="1" applyBorder="1" applyAlignment="1" applyProtection="1">
      <alignment vertical="center" shrinkToFit="1"/>
      <protection locked="0"/>
    </xf>
    <xf numFmtId="180" fontId="27" fillId="36" borderId="40" xfId="2" applyNumberFormat="1" applyFont="1" applyFill="1" applyBorder="1" applyAlignment="1" applyProtection="1">
      <alignment vertical="center" shrinkToFit="1"/>
      <protection locked="0"/>
    </xf>
    <xf numFmtId="0" fontId="0" fillId="0" borderId="0" xfId="0" applyFont="1" applyFill="1" applyAlignment="1" applyProtection="1"/>
    <xf numFmtId="0" fontId="34" fillId="0" borderId="0" xfId="0" applyFont="1" applyFill="1" applyAlignment="1" applyProtection="1">
      <alignment horizontal="left" vertical="center"/>
    </xf>
    <xf numFmtId="0" fontId="0" fillId="0" borderId="65" xfId="0" applyBorder="1" applyAlignment="1">
      <alignment horizontal="center" vertical="center"/>
    </xf>
    <xf numFmtId="0" fontId="0" fillId="0" borderId="65" xfId="0" applyBorder="1" applyAlignment="1">
      <alignment horizontal="center" vertical="center"/>
    </xf>
    <xf numFmtId="176" fontId="32" fillId="0" borderId="0" xfId="0" applyNumberFormat="1" applyFont="1" applyBorder="1" applyAlignment="1">
      <alignment horizontal="center" vertical="center"/>
    </xf>
    <xf numFmtId="0" fontId="34" fillId="0" borderId="0" xfId="0" applyFont="1" applyFill="1" applyAlignment="1" applyProtection="1">
      <alignment horizontal="left" vertical="center"/>
    </xf>
    <xf numFmtId="0" fontId="0" fillId="0" borderId="65" xfId="0" applyBorder="1" applyAlignment="1">
      <alignment horizontal="center" vertical="center"/>
    </xf>
    <xf numFmtId="38" fontId="0" fillId="0" borderId="65" xfId="2" applyFont="1" applyBorder="1" applyAlignment="1">
      <alignment horizontal="right" vertical="center"/>
    </xf>
    <xf numFmtId="38" fontId="0" fillId="0" borderId="73" xfId="2" applyFont="1" applyBorder="1" applyAlignment="1">
      <alignment vertical="center"/>
    </xf>
    <xf numFmtId="0" fontId="41" fillId="0" borderId="0" xfId="0" applyFont="1" applyFill="1" applyAlignment="1" applyProtection="1">
      <alignment horizontal="right" vertical="center"/>
    </xf>
    <xf numFmtId="183" fontId="43" fillId="0" borderId="0" xfId="2" applyNumberFormat="1" applyFont="1" applyFill="1" applyAlignment="1" applyProtection="1">
      <alignment vertical="center"/>
    </xf>
    <xf numFmtId="0" fontId="0" fillId="35" borderId="40" xfId="0" applyFont="1" applyFill="1" applyBorder="1" applyAlignment="1" applyProtection="1">
      <alignment horizontal="left" vertical="center" indent="1" shrinkToFit="1"/>
    </xf>
    <xf numFmtId="0" fontId="0" fillId="35" borderId="40" xfId="0" applyFont="1" applyFill="1" applyBorder="1" applyAlignment="1" applyProtection="1">
      <alignment horizontal="center" vertical="center" shrinkToFit="1"/>
    </xf>
    <xf numFmtId="38" fontId="5" fillId="25" borderId="74" xfId="2" applyNumberFormat="1" applyFont="1" applyFill="1" applyBorder="1" applyAlignment="1" applyProtection="1">
      <alignment vertical="center" shrinkToFit="1"/>
    </xf>
    <xf numFmtId="38" fontId="5" fillId="25" borderId="49" xfId="2" applyNumberFormat="1" applyFont="1" applyFill="1" applyBorder="1" applyAlignment="1" applyProtection="1">
      <alignment vertical="center" shrinkToFit="1"/>
    </xf>
    <xf numFmtId="176" fontId="31" fillId="0" borderId="0" xfId="0" applyNumberFormat="1" applyFont="1" applyBorder="1" applyAlignment="1">
      <alignment horizontal="left" vertical="center"/>
    </xf>
    <xf numFmtId="0" fontId="45" fillId="0" borderId="0" xfId="0" applyFont="1" applyFill="1" applyAlignment="1" applyProtection="1">
      <alignment vertical="center"/>
    </xf>
    <xf numFmtId="0" fontId="33" fillId="0" borderId="0" xfId="0" applyFont="1" applyFill="1" applyAlignment="1" applyProtection="1">
      <alignment horizontal="right" vertical="center"/>
    </xf>
    <xf numFmtId="0" fontId="0" fillId="0" borderId="56" xfId="0" applyFont="1" applyFill="1" applyBorder="1" applyAlignment="1" applyProtection="1">
      <alignment horizontal="right" vertical="center"/>
    </xf>
    <xf numFmtId="183" fontId="27" fillId="0" borderId="56" xfId="2" applyNumberFormat="1" applyFont="1" applyFill="1" applyBorder="1" applyAlignment="1" applyProtection="1">
      <alignment vertical="center"/>
    </xf>
    <xf numFmtId="0" fontId="0" fillId="0" borderId="0" xfId="0" applyFont="1" applyFill="1" applyBorder="1" applyAlignment="1" applyProtection="1">
      <alignment horizontal="right" vertical="center"/>
    </xf>
    <xf numFmtId="184" fontId="27" fillId="0" borderId="0" xfId="2" applyNumberFormat="1" applyFont="1" applyFill="1" applyBorder="1" applyAlignment="1" applyProtection="1">
      <alignment vertical="center" shrinkToFit="1"/>
    </xf>
    <xf numFmtId="38" fontId="33" fillId="0" borderId="0" xfId="2" applyFont="1" applyFill="1" applyAlignment="1" applyProtection="1">
      <alignment horizontal="right" vertical="center"/>
    </xf>
    <xf numFmtId="0" fontId="0" fillId="0" borderId="10" xfId="0" applyBorder="1" applyAlignment="1">
      <alignment vertical="center"/>
    </xf>
    <xf numFmtId="0" fontId="0" fillId="0" borderId="8" xfId="0" applyBorder="1" applyAlignment="1">
      <alignment horizontal="left" vertical="center" indent="1"/>
    </xf>
    <xf numFmtId="0" fontId="0" fillId="0" borderId="8" xfId="0" applyBorder="1" applyAlignment="1">
      <alignment vertical="center"/>
    </xf>
    <xf numFmtId="0" fontId="0" fillId="0" borderId="11" xfId="0" applyBorder="1" applyAlignment="1">
      <alignment vertical="center"/>
    </xf>
    <xf numFmtId="0" fontId="0" fillId="0" borderId="5" xfId="0" applyBorder="1" applyAlignment="1">
      <alignment vertical="center"/>
    </xf>
    <xf numFmtId="0" fontId="27" fillId="0" borderId="62" xfId="0" applyFont="1" applyBorder="1" applyAlignment="1">
      <alignment horizontal="center" vertical="center"/>
    </xf>
    <xf numFmtId="0" fontId="0" fillId="0" borderId="0" xfId="0" applyBorder="1" applyAlignment="1"/>
    <xf numFmtId="0" fontId="0" fillId="0" borderId="63" xfId="0" applyBorder="1" applyAlignment="1">
      <alignment vertical="center"/>
    </xf>
    <xf numFmtId="0" fontId="29" fillId="0" borderId="63" xfId="0" applyFont="1" applyBorder="1" applyAlignment="1">
      <alignment horizontal="left"/>
    </xf>
    <xf numFmtId="0" fontId="38" fillId="0" borderId="0" xfId="0" applyFont="1" applyBorder="1" applyAlignment="1">
      <alignment horizontal="right" vertical="center" indent="1"/>
    </xf>
    <xf numFmtId="0" fontId="0" fillId="0" borderId="0" xfId="0" applyBorder="1" applyAlignment="1">
      <alignment horizontal="distributed" vertical="center"/>
    </xf>
    <xf numFmtId="0" fontId="27" fillId="0" borderId="10" xfId="0" applyFont="1" applyBorder="1" applyAlignment="1">
      <alignment horizontal="center" vertical="center"/>
    </xf>
    <xf numFmtId="0" fontId="29" fillId="0" borderId="0" xfId="0" applyFont="1" applyAlignment="1">
      <alignment vertical="top"/>
    </xf>
    <xf numFmtId="38" fontId="28" fillId="40" borderId="50" xfId="2" applyNumberFormat="1" applyFont="1" applyFill="1" applyBorder="1" applyAlignment="1" applyProtection="1">
      <alignment vertical="center" shrinkToFit="1"/>
    </xf>
    <xf numFmtId="38" fontId="28" fillId="40" borderId="3" xfId="2" applyNumberFormat="1" applyFont="1" applyFill="1" applyBorder="1" applyAlignment="1" applyProtection="1">
      <alignment vertical="center" shrinkToFit="1"/>
    </xf>
    <xf numFmtId="38" fontId="28" fillId="40" borderId="64" xfId="2" applyNumberFormat="1" applyFont="1" applyFill="1" applyBorder="1" applyAlignment="1" applyProtection="1">
      <alignment vertical="center" shrinkToFit="1"/>
    </xf>
    <xf numFmtId="0" fontId="43" fillId="0" borderId="56" xfId="0" applyFont="1" applyFill="1" applyBorder="1" applyAlignment="1" applyProtection="1">
      <alignment vertical="center"/>
    </xf>
    <xf numFmtId="0" fontId="48" fillId="0" borderId="56" xfId="0" applyFont="1" applyFill="1" applyBorder="1" applyAlignment="1" applyProtection="1">
      <alignment horizontal="right" vertical="center"/>
    </xf>
    <xf numFmtId="0" fontId="48" fillId="0" borderId="57" xfId="0" applyFont="1" applyFill="1" applyBorder="1" applyAlignment="1" applyProtection="1">
      <alignment horizontal="left" vertical="center"/>
    </xf>
    <xf numFmtId="40" fontId="33" fillId="0" borderId="0" xfId="0" applyNumberFormat="1" applyFont="1" applyFill="1" applyBorder="1" applyAlignment="1" applyProtection="1">
      <alignment horizontal="left" vertical="center"/>
    </xf>
    <xf numFmtId="193" fontId="5" fillId="0" borderId="0" xfId="0" applyNumberFormat="1" applyFont="1" applyFill="1" applyAlignment="1" applyProtection="1">
      <alignment vertical="center"/>
    </xf>
    <xf numFmtId="193" fontId="5" fillId="0" borderId="0" xfId="2" applyNumberFormat="1" applyFont="1" applyFill="1" applyBorder="1" applyAlignment="1" applyProtection="1">
      <alignment vertical="center"/>
    </xf>
    <xf numFmtId="40" fontId="31" fillId="0" borderId="0" xfId="0" applyNumberFormat="1" applyFont="1" applyFill="1" applyBorder="1" applyAlignment="1" applyProtection="1">
      <alignment horizontal="left" vertical="center"/>
    </xf>
    <xf numFmtId="0" fontId="50" fillId="0" borderId="0" xfId="0" applyFont="1" applyFill="1" applyBorder="1" applyAlignment="1" applyProtection="1">
      <alignment vertical="center"/>
    </xf>
    <xf numFmtId="0" fontId="0" fillId="0" borderId="0" xfId="0" applyFont="1" applyBorder="1" applyAlignment="1">
      <alignment horizontal="right" vertical="center"/>
    </xf>
    <xf numFmtId="0" fontId="0" fillId="0" borderId="0" xfId="0" applyFont="1" applyBorder="1" applyAlignment="1">
      <alignment horizontal="center" vertical="center"/>
    </xf>
    <xf numFmtId="0" fontId="7" fillId="0" borderId="0" xfId="0" applyFont="1" applyBorder="1" applyAlignment="1">
      <alignment horizontal="right" vertical="center"/>
    </xf>
    <xf numFmtId="0" fontId="0" fillId="0" borderId="0" xfId="0" applyFont="1" applyBorder="1" applyAlignment="1">
      <alignment vertical="center"/>
    </xf>
    <xf numFmtId="38" fontId="5" fillId="0" borderId="0" xfId="2" applyFont="1" applyBorder="1" applyAlignment="1">
      <alignment vertical="center"/>
    </xf>
    <xf numFmtId="0" fontId="5" fillId="0" borderId="0" xfId="0" applyFont="1" applyBorder="1" applyAlignment="1">
      <alignment horizontal="left" vertical="center"/>
    </xf>
    <xf numFmtId="38" fontId="5" fillId="0" borderId="0" xfId="0" applyNumberFormat="1" applyFont="1" applyBorder="1" applyAlignment="1">
      <alignment vertical="center"/>
    </xf>
    <xf numFmtId="0" fontId="28" fillId="0" borderId="0" xfId="0" applyFont="1" applyBorder="1" applyAlignment="1">
      <alignment vertical="center"/>
    </xf>
    <xf numFmtId="0" fontId="5" fillId="0" borderId="0" xfId="0" applyFont="1" applyBorder="1" applyAlignment="1">
      <alignment vertical="center"/>
    </xf>
    <xf numFmtId="38" fontId="5" fillId="0" borderId="0" xfId="0" applyNumberFormat="1" applyFont="1" applyBorder="1" applyAlignment="1">
      <alignment horizontal="right" vertical="center"/>
    </xf>
    <xf numFmtId="0" fontId="28" fillId="0" borderId="0" xfId="0" applyFont="1" applyFill="1" applyBorder="1" applyAlignment="1">
      <alignment vertical="center"/>
    </xf>
    <xf numFmtId="0" fontId="5" fillId="0" borderId="0" xfId="0" applyFont="1" applyFill="1" applyBorder="1" applyAlignment="1">
      <alignment horizontal="right" vertical="center"/>
    </xf>
    <xf numFmtId="38" fontId="28" fillId="0" borderId="0" xfId="2" applyFont="1" applyBorder="1" applyAlignment="1">
      <alignment vertical="center"/>
    </xf>
    <xf numFmtId="0" fontId="7" fillId="0" borderId="0" xfId="0" applyFont="1" applyBorder="1" applyAlignment="1">
      <alignment vertical="center"/>
    </xf>
    <xf numFmtId="182" fontId="5" fillId="0" borderId="0" xfId="0" applyNumberFormat="1" applyFont="1" applyBorder="1" applyAlignment="1">
      <alignment vertical="center"/>
    </xf>
    <xf numFmtId="182" fontId="5" fillId="0" borderId="0" xfId="0" applyNumberFormat="1" applyFont="1" applyFill="1" applyBorder="1" applyAlignment="1">
      <alignment vertical="center"/>
    </xf>
    <xf numFmtId="0" fontId="8" fillId="0" borderId="0" xfId="0" applyFont="1" applyFill="1" applyBorder="1" applyAlignment="1">
      <alignment horizontal="center" vertical="center"/>
    </xf>
    <xf numFmtId="179" fontId="47" fillId="25" borderId="27" xfId="1" applyNumberFormat="1" applyFont="1" applyFill="1" applyBorder="1" applyAlignment="1" applyProtection="1">
      <alignment horizontal="center" vertical="center" wrapText="1" shrinkToFit="1"/>
    </xf>
    <xf numFmtId="179" fontId="47" fillId="25" borderId="40" xfId="1" applyNumberFormat="1" applyFont="1" applyFill="1" applyBorder="1" applyAlignment="1" applyProtection="1">
      <alignment horizontal="center" vertical="center" wrapText="1" shrinkToFit="1"/>
    </xf>
    <xf numFmtId="0" fontId="5" fillId="35" borderId="24" xfId="0" applyFont="1" applyFill="1" applyBorder="1" applyAlignment="1" applyProtection="1">
      <alignment horizontal="center" vertical="center" shrinkToFit="1"/>
    </xf>
    <xf numFmtId="0" fontId="5" fillId="35" borderId="26" xfId="0" applyFont="1" applyFill="1" applyBorder="1" applyAlignment="1" applyProtection="1">
      <alignment horizontal="center" vertical="center" shrinkToFit="1"/>
    </xf>
    <xf numFmtId="0" fontId="5" fillId="35" borderId="25" xfId="0" applyFont="1" applyFill="1" applyBorder="1" applyAlignment="1" applyProtection="1">
      <alignment horizontal="center" vertical="center" shrinkToFit="1"/>
    </xf>
    <xf numFmtId="0" fontId="33" fillId="38" borderId="27" xfId="0" applyFont="1" applyFill="1" applyBorder="1" applyAlignment="1" applyProtection="1">
      <alignment horizontal="center" vertical="center"/>
    </xf>
    <xf numFmtId="0" fontId="33" fillId="38" borderId="28" xfId="0" applyFont="1" applyFill="1" applyBorder="1" applyAlignment="1" applyProtection="1">
      <alignment horizontal="center" vertical="center"/>
    </xf>
    <xf numFmtId="188" fontId="32" fillId="0" borderId="56" xfId="0" applyNumberFormat="1" applyFont="1" applyFill="1" applyBorder="1" applyAlignment="1">
      <alignment horizontal="left" shrinkToFit="1"/>
    </xf>
    <xf numFmtId="0" fontId="0" fillId="0" borderId="56" xfId="0" applyFont="1" applyFill="1" applyBorder="1" applyAlignment="1" applyProtection="1">
      <alignment horizontal="right"/>
    </xf>
    <xf numFmtId="191" fontId="32" fillId="0" borderId="23" xfId="0" applyNumberFormat="1" applyFont="1" applyFill="1" applyBorder="1" applyAlignment="1" applyProtection="1">
      <alignment horizontal="left" vertical="center" shrinkToFit="1"/>
    </xf>
    <xf numFmtId="0" fontId="0" fillId="0" borderId="23" xfId="0" applyFont="1" applyFill="1" applyBorder="1" applyAlignment="1" applyProtection="1">
      <alignment horizontal="right" vertical="center"/>
    </xf>
    <xf numFmtId="0" fontId="44" fillId="0" borderId="0" xfId="0" applyFont="1" applyFill="1" applyAlignment="1" applyProtection="1">
      <alignment horizontal="left" vertical="center"/>
    </xf>
    <xf numFmtId="0" fontId="0" fillId="35" borderId="27" xfId="0" applyFont="1" applyFill="1" applyBorder="1" applyAlignment="1" applyProtection="1">
      <alignment horizontal="center" vertical="center" shrinkToFit="1"/>
    </xf>
    <xf numFmtId="0" fontId="5" fillId="35" borderId="28" xfId="0" applyFont="1" applyFill="1" applyBorder="1" applyAlignment="1" applyProtection="1">
      <alignment horizontal="center" vertical="center" shrinkToFit="1"/>
    </xf>
    <xf numFmtId="0" fontId="0" fillId="26" borderId="22" xfId="0" applyFont="1" applyFill="1" applyBorder="1" applyAlignment="1" applyProtection="1">
      <alignment horizontal="center" vertical="center" shrinkToFit="1"/>
    </xf>
    <xf numFmtId="0" fontId="0" fillId="26" borderId="45" xfId="0" applyFont="1" applyFill="1" applyBorder="1" applyAlignment="1" applyProtection="1">
      <alignment horizontal="center" vertical="center" shrinkToFit="1"/>
    </xf>
    <xf numFmtId="0" fontId="0" fillId="35" borderId="28" xfId="0" applyFont="1" applyFill="1" applyBorder="1" applyAlignment="1" applyProtection="1">
      <alignment horizontal="center" vertical="center" shrinkToFit="1"/>
    </xf>
    <xf numFmtId="0" fontId="0" fillId="35" borderId="22" xfId="0" applyFont="1" applyFill="1" applyBorder="1" applyAlignment="1" applyProtection="1">
      <alignment horizontal="center" vertical="center" shrinkToFit="1"/>
    </xf>
    <xf numFmtId="0" fontId="0" fillId="35" borderId="45" xfId="0" applyFont="1" applyFill="1" applyBorder="1" applyAlignment="1" applyProtection="1">
      <alignment horizontal="center" vertical="center" shrinkToFit="1"/>
    </xf>
    <xf numFmtId="176" fontId="32" fillId="0" borderId="0" xfId="0" applyNumberFormat="1" applyFont="1" applyBorder="1" applyAlignment="1">
      <alignment horizontal="right" vertical="center"/>
    </xf>
    <xf numFmtId="176" fontId="32" fillId="0" borderId="0" xfId="0" applyNumberFormat="1" applyFont="1" applyBorder="1" applyAlignment="1">
      <alignment horizontal="center" vertical="center"/>
    </xf>
    <xf numFmtId="0" fontId="34" fillId="0" borderId="0" xfId="0" applyFont="1" applyFill="1" applyAlignment="1" applyProtection="1">
      <alignment horizontal="left" vertical="center"/>
    </xf>
    <xf numFmtId="179" fontId="29" fillId="25" borderId="40" xfId="1" applyNumberFormat="1" applyFont="1" applyFill="1" applyBorder="1" applyAlignment="1" applyProtection="1">
      <alignment horizontal="center" vertical="center" wrapText="1" shrinkToFit="1"/>
    </xf>
    <xf numFmtId="0" fontId="0" fillId="0" borderId="0" xfId="0"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38" fontId="40" fillId="39" borderId="0" xfId="0" applyNumberFormat="1" applyFont="1" applyFill="1" applyBorder="1" applyAlignment="1" applyProtection="1">
      <alignment horizontal="center" vertical="center"/>
    </xf>
    <xf numFmtId="40" fontId="33" fillId="0" borderId="0" xfId="0" applyNumberFormat="1" applyFont="1" applyFill="1" applyBorder="1" applyAlignment="1" applyProtection="1">
      <alignment horizontal="left" vertical="center"/>
    </xf>
    <xf numFmtId="0" fontId="0" fillId="35" borderId="24" xfId="0" applyFont="1" applyFill="1" applyBorder="1" applyAlignment="1" applyProtection="1">
      <alignment horizontal="center" vertical="center" shrinkToFit="1"/>
    </xf>
    <xf numFmtId="0" fontId="0" fillId="35" borderId="41" xfId="0" applyFont="1" applyFill="1" applyBorder="1" applyAlignment="1" applyProtection="1">
      <alignment horizontal="right" vertical="top" shrinkToFit="1"/>
    </xf>
    <xf numFmtId="0" fontId="5" fillId="35" borderId="42" xfId="0" applyFont="1" applyFill="1" applyBorder="1" applyAlignment="1" applyProtection="1">
      <alignment horizontal="right" vertical="top" shrinkToFit="1"/>
    </xf>
    <xf numFmtId="0" fontId="5" fillId="35" borderId="43" xfId="0" applyFont="1" applyFill="1" applyBorder="1" applyAlignment="1" applyProtection="1">
      <alignment horizontal="right" vertical="top" shrinkToFit="1"/>
    </xf>
    <xf numFmtId="0" fontId="5" fillId="35" borderId="44" xfId="0" applyFont="1" applyFill="1" applyBorder="1" applyAlignment="1" applyProtection="1">
      <alignment horizontal="right" vertical="top" shrinkToFit="1"/>
    </xf>
    <xf numFmtId="0" fontId="5" fillId="35" borderId="27" xfId="0" applyFont="1" applyFill="1" applyBorder="1" applyAlignment="1" applyProtection="1">
      <alignment horizontal="center" vertical="center" shrinkToFit="1"/>
    </xf>
    <xf numFmtId="38" fontId="40" fillId="39" borderId="24" xfId="0" applyNumberFormat="1" applyFont="1" applyFill="1" applyBorder="1" applyAlignment="1" applyProtection="1">
      <alignment horizontal="center" vertical="center"/>
    </xf>
    <xf numFmtId="38" fontId="40" fillId="39" borderId="25" xfId="0" applyNumberFormat="1" applyFont="1" applyFill="1" applyBorder="1" applyAlignment="1" applyProtection="1">
      <alignment horizontal="center" vertical="center"/>
    </xf>
    <xf numFmtId="38" fontId="40" fillId="39" borderId="26" xfId="0" applyNumberFormat="1" applyFont="1" applyFill="1" applyBorder="1" applyAlignment="1" applyProtection="1">
      <alignment horizontal="center" vertical="center"/>
    </xf>
    <xf numFmtId="0" fontId="49" fillId="0" borderId="0" xfId="0" applyFont="1" applyBorder="1" applyAlignment="1">
      <alignment horizontal="center" vertical="center"/>
    </xf>
    <xf numFmtId="0" fontId="0" fillId="40" borderId="25" xfId="0" applyFont="1" applyFill="1" applyBorder="1" applyAlignment="1">
      <alignment horizontal="left" vertical="center"/>
    </xf>
    <xf numFmtId="0" fontId="0" fillId="0" borderId="26" xfId="0" applyBorder="1" applyAlignment="1">
      <alignment horizontal="left" vertical="center"/>
    </xf>
    <xf numFmtId="0" fontId="0" fillId="0" borderId="65"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38" fontId="31" fillId="41" borderId="24" xfId="0" applyNumberFormat="1" applyFont="1" applyFill="1" applyBorder="1" applyAlignment="1">
      <alignment horizontal="center" vertical="center"/>
    </xf>
    <xf numFmtId="38" fontId="31" fillId="41" borderId="25" xfId="0" applyNumberFormat="1" applyFont="1" applyFill="1" applyBorder="1" applyAlignment="1">
      <alignment horizontal="center" vertical="center"/>
    </xf>
    <xf numFmtId="38" fontId="31" fillId="41" borderId="26" xfId="0" applyNumberFormat="1" applyFont="1" applyFill="1" applyBorder="1" applyAlignment="1">
      <alignment horizontal="center" vertical="center"/>
    </xf>
    <xf numFmtId="0" fontId="46" fillId="0" borderId="0" xfId="0" applyFont="1" applyAlignment="1">
      <alignment horizontal="left" wrapText="1"/>
    </xf>
  </cellXfs>
  <cellStyles count="104">
    <cellStyle name="20% - アクセント 1" xfId="62" builtinId="30" customBuiltin="1"/>
    <cellStyle name="20% - アクセント 1 2" xfId="22"/>
    <cellStyle name="20% - アクセント 1 3" xfId="92"/>
    <cellStyle name="20% - アクセント 2" xfId="66" builtinId="34" customBuiltin="1"/>
    <cellStyle name="20% - アクセント 2 2" xfId="26"/>
    <cellStyle name="20% - アクセント 2 3" xfId="94"/>
    <cellStyle name="20% - アクセント 3" xfId="70" builtinId="38" customBuiltin="1"/>
    <cellStyle name="20% - アクセント 3 2" xfId="30"/>
    <cellStyle name="20% - アクセント 3 3" xfId="96"/>
    <cellStyle name="20% - アクセント 4" xfId="74" builtinId="42" customBuiltin="1"/>
    <cellStyle name="20% - アクセント 4 2" xfId="34"/>
    <cellStyle name="20% - アクセント 4 3" xfId="98"/>
    <cellStyle name="20% - アクセント 5" xfId="78" builtinId="46" customBuiltin="1"/>
    <cellStyle name="20% - アクセント 5 2" xfId="38"/>
    <cellStyle name="20% - アクセント 5 3" xfId="100"/>
    <cellStyle name="20% - アクセント 6" xfId="82" builtinId="50" customBuiltin="1"/>
    <cellStyle name="20% - アクセント 6 2" xfId="42"/>
    <cellStyle name="20% - アクセント 6 3" xfId="102"/>
    <cellStyle name="40% - アクセント 1" xfId="63" builtinId="31" customBuiltin="1"/>
    <cellStyle name="40% - アクセント 1 2" xfId="23"/>
    <cellStyle name="40% - アクセント 1 3" xfId="93"/>
    <cellStyle name="40% - アクセント 2" xfId="67" builtinId="35" customBuiltin="1"/>
    <cellStyle name="40% - アクセント 2 2" xfId="27"/>
    <cellStyle name="40% - アクセント 2 3" xfId="95"/>
    <cellStyle name="40% - アクセント 3" xfId="71" builtinId="39" customBuiltin="1"/>
    <cellStyle name="40% - アクセント 3 2" xfId="31"/>
    <cellStyle name="40% - アクセント 3 3" xfId="97"/>
    <cellStyle name="40% - アクセント 4" xfId="75" builtinId="43" customBuiltin="1"/>
    <cellStyle name="40% - アクセント 4 2" xfId="35"/>
    <cellStyle name="40% - アクセント 4 3" xfId="99"/>
    <cellStyle name="40% - アクセント 5" xfId="79" builtinId="47" customBuiltin="1"/>
    <cellStyle name="40% - アクセント 5 2" xfId="39"/>
    <cellStyle name="40% - アクセント 5 3" xfId="101"/>
    <cellStyle name="40% - アクセント 6" xfId="83" builtinId="51" customBuiltin="1"/>
    <cellStyle name="40% - アクセント 6 2" xfId="43"/>
    <cellStyle name="40% - アクセント 6 3" xfId="103"/>
    <cellStyle name="60% - アクセント 1" xfId="64" builtinId="32" customBuiltin="1"/>
    <cellStyle name="60% - アクセント 1 2" xfId="24"/>
    <cellStyle name="60% - アクセント 2" xfId="68" builtinId="36" customBuiltin="1"/>
    <cellStyle name="60% - アクセント 2 2" xfId="28"/>
    <cellStyle name="60% - アクセント 3" xfId="72" builtinId="40" customBuiltin="1"/>
    <cellStyle name="60% - アクセント 3 2" xfId="32"/>
    <cellStyle name="60% - アクセント 4" xfId="76" builtinId="44" customBuiltin="1"/>
    <cellStyle name="60% - アクセント 4 2" xfId="36"/>
    <cellStyle name="60% - アクセント 5" xfId="80" builtinId="48" customBuiltin="1"/>
    <cellStyle name="60% - アクセント 5 2" xfId="40"/>
    <cellStyle name="60% - アクセント 6" xfId="84" builtinId="52" customBuiltin="1"/>
    <cellStyle name="60% - アクセント 6 2" xfId="44"/>
    <cellStyle name="アクセント 1" xfId="61" builtinId="29" customBuiltin="1"/>
    <cellStyle name="アクセント 1 2" xfId="21"/>
    <cellStyle name="アクセント 2" xfId="65" builtinId="33" customBuiltin="1"/>
    <cellStyle name="アクセント 2 2" xfId="25"/>
    <cellStyle name="アクセント 3" xfId="69" builtinId="37" customBuiltin="1"/>
    <cellStyle name="アクセント 3 2" xfId="29"/>
    <cellStyle name="アクセント 4" xfId="73" builtinId="41" customBuiltin="1"/>
    <cellStyle name="アクセント 4 2" xfId="33"/>
    <cellStyle name="アクセント 5" xfId="77" builtinId="45" customBuiltin="1"/>
    <cellStyle name="アクセント 5 2" xfId="37"/>
    <cellStyle name="アクセント 6" xfId="81" builtinId="49" customBuiltin="1"/>
    <cellStyle name="アクセント 6 2" xfId="41"/>
    <cellStyle name="タイトル" xfId="45" builtinId="15" customBuiltin="1"/>
    <cellStyle name="タイトル 2" xfId="4"/>
    <cellStyle name="チェック セル" xfId="57" builtinId="23" customBuiltin="1"/>
    <cellStyle name="チェック セル 2" xfId="16"/>
    <cellStyle name="どちらでもない" xfId="52" builtinId="28" customBuiltin="1"/>
    <cellStyle name="どちらでもない 2" xfId="11"/>
    <cellStyle name="パーセント" xfId="1" builtinId="5"/>
    <cellStyle name="ハイパーリンク" xfId="89" builtinId="8"/>
    <cellStyle name="メモ 2" xfId="18"/>
    <cellStyle name="メモ 3" xfId="86"/>
    <cellStyle name="メモ 4" xfId="91"/>
    <cellStyle name="リンク セル" xfId="56" builtinId="24" customBuiltin="1"/>
    <cellStyle name="リンク セル 2" xfId="15"/>
    <cellStyle name="悪い" xfId="51" builtinId="27" customBuiltin="1"/>
    <cellStyle name="悪い 2" xfId="10"/>
    <cellStyle name="計算" xfId="55" builtinId="22" customBuiltin="1"/>
    <cellStyle name="計算 2" xfId="14"/>
    <cellStyle name="警告文" xfId="58" builtinId="11" customBuiltin="1"/>
    <cellStyle name="警告文 2" xfId="17"/>
    <cellStyle name="桁区切り" xfId="2" builtinId="6"/>
    <cellStyle name="見出し 1" xfId="46" builtinId="16" customBuiltin="1"/>
    <cellStyle name="見出し 1 2" xfId="5"/>
    <cellStyle name="見出し 2" xfId="47" builtinId="17" customBuiltin="1"/>
    <cellStyle name="見出し 2 2" xfId="6"/>
    <cellStyle name="見出し 3" xfId="48" builtinId="18" customBuiltin="1"/>
    <cellStyle name="見出し 3 2" xfId="7"/>
    <cellStyle name="見出し 4" xfId="49" builtinId="19" customBuiltin="1"/>
    <cellStyle name="見出し 4 2" xfId="8"/>
    <cellStyle name="集計" xfId="60" builtinId="25" customBuiltin="1"/>
    <cellStyle name="集計 2" xfId="20"/>
    <cellStyle name="出力" xfId="54" builtinId="21" customBuiltin="1"/>
    <cellStyle name="出力 2" xfId="13"/>
    <cellStyle name="説明文" xfId="59" builtinId="53" customBuiltin="1"/>
    <cellStyle name="説明文 2" xfId="19"/>
    <cellStyle name="入力" xfId="53" builtinId="20" customBuiltin="1"/>
    <cellStyle name="入力 2" xfId="12"/>
    <cellStyle name="標準" xfId="0" builtinId="0"/>
    <cellStyle name="標準 2" xfId="3"/>
    <cellStyle name="標準 3" xfId="85"/>
    <cellStyle name="標準 4" xfId="87"/>
    <cellStyle name="標準 5" xfId="88"/>
    <cellStyle name="標準 6" xfId="90"/>
    <cellStyle name="良い" xfId="50" builtinId="26" customBuiltin="1"/>
    <cellStyle name="良い 2" xfId="9"/>
  </cellStyles>
  <dxfs count="0"/>
  <tableStyles count="0" defaultTableStyle="TableStyleMedium9" defaultPivotStyle="PivotStyleLight16"/>
  <colors>
    <mruColors>
      <color rgb="FFFFFFCC"/>
      <color rgb="FFCC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15</xdr:col>
      <xdr:colOff>11206</xdr:colOff>
      <xdr:row>217</xdr:row>
      <xdr:rowOff>224118</xdr:rowOff>
    </xdr:from>
    <xdr:to>
      <xdr:col>15</xdr:col>
      <xdr:colOff>336177</xdr:colOff>
      <xdr:row>219</xdr:row>
      <xdr:rowOff>11206</xdr:rowOff>
    </xdr:to>
    <xdr:sp macro="" textlink="">
      <xdr:nvSpPr>
        <xdr:cNvPr id="2" name="テキスト ボックス 1"/>
        <xdr:cNvSpPr txBox="1"/>
      </xdr:nvSpPr>
      <xdr:spPr>
        <a:xfrm>
          <a:off x="14279656" y="41924568"/>
          <a:ext cx="324971" cy="2633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①</a:t>
          </a:r>
        </a:p>
      </xdr:txBody>
    </xdr:sp>
    <xdr:clientData/>
  </xdr:twoCellAnchor>
  <xdr:twoCellAnchor>
    <xdr:from>
      <xdr:col>17</xdr:col>
      <xdr:colOff>268941</xdr:colOff>
      <xdr:row>26</xdr:row>
      <xdr:rowOff>134469</xdr:rowOff>
    </xdr:from>
    <xdr:to>
      <xdr:col>19</xdr:col>
      <xdr:colOff>448235</xdr:colOff>
      <xdr:row>30</xdr:row>
      <xdr:rowOff>44822</xdr:rowOff>
    </xdr:to>
    <xdr:sp macro="" textlink="">
      <xdr:nvSpPr>
        <xdr:cNvPr id="3" name="四角形吹き出し 2"/>
        <xdr:cNvSpPr/>
      </xdr:nvSpPr>
      <xdr:spPr>
        <a:xfrm>
          <a:off x="16185216" y="4639794"/>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268940</xdr:colOff>
      <xdr:row>202</xdr:row>
      <xdr:rowOff>54429</xdr:rowOff>
    </xdr:from>
    <xdr:to>
      <xdr:col>19</xdr:col>
      <xdr:colOff>448234</xdr:colOff>
      <xdr:row>206</xdr:row>
      <xdr:rowOff>155282</xdr:rowOff>
    </xdr:to>
    <xdr:sp macro="" textlink="">
      <xdr:nvSpPr>
        <xdr:cNvPr id="5" name="四角形吹き出し 4"/>
        <xdr:cNvSpPr/>
      </xdr:nvSpPr>
      <xdr:spPr>
        <a:xfrm>
          <a:off x="18407261" y="48686358"/>
          <a:ext cx="2084294" cy="10805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endParaRPr kumimoji="1" lang="en-US" altLang="ja-JP" sz="2400" b="1">
            <a:solidFill>
              <a:srgbClr val="FF0000"/>
            </a:solidFill>
            <a:latin typeface="HG丸ｺﾞｼｯｸM-PRO" panose="020F0600000000000000" pitchFamily="50" charset="-128"/>
            <a:ea typeface="HG丸ｺﾞｼｯｸM-PRO" panose="020F0600000000000000" pitchFamily="50" charset="-128"/>
          </a:endParaRPr>
        </a:p>
      </xdr:txBody>
    </xdr:sp>
    <xdr:clientData fLocksWithSheet="0" fPrintsWithSheet="0"/>
  </xdr:twoCellAnchor>
  <xdr:twoCellAnchor>
    <xdr:from>
      <xdr:col>0</xdr:col>
      <xdr:colOff>89644</xdr:colOff>
      <xdr:row>0</xdr:row>
      <xdr:rowOff>56031</xdr:rowOff>
    </xdr:from>
    <xdr:to>
      <xdr:col>3</xdr:col>
      <xdr:colOff>672353</xdr:colOff>
      <xdr:row>2</xdr:row>
      <xdr:rowOff>44824</xdr:rowOff>
    </xdr:to>
    <xdr:sp macro="" textlink="">
      <xdr:nvSpPr>
        <xdr:cNvPr id="10" name="四角形吹き出し 9"/>
        <xdr:cNvSpPr/>
      </xdr:nvSpPr>
      <xdr:spPr>
        <a:xfrm>
          <a:off x="89644" y="56031"/>
          <a:ext cx="4336680" cy="324969"/>
        </a:xfrm>
        <a:prstGeom prst="wedgeRectCallout">
          <a:avLst>
            <a:gd name="adj1" fmla="val 19809"/>
            <a:gd name="adj2" fmla="val -20850"/>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latin typeface="HG丸ｺﾞｼｯｸM-PRO" panose="020F0600000000000000" pitchFamily="50" charset="-128"/>
              <a:ea typeface="HG丸ｺﾞｼｯｸM-PRO" panose="020F0600000000000000" pitchFamily="50" charset="-128"/>
            </a:rPr>
            <a:t>　各施設の右側に単価の設定欄があります</a:t>
          </a:r>
        </a:p>
      </xdr:txBody>
    </xdr:sp>
    <xdr:clientData fPrintsWithSheet="0"/>
  </xdr:twoCellAnchor>
  <xdr:twoCellAnchor>
    <xdr:from>
      <xdr:col>17</xdr:col>
      <xdr:colOff>291353</xdr:colOff>
      <xdr:row>50</xdr:row>
      <xdr:rowOff>56029</xdr:rowOff>
    </xdr:from>
    <xdr:to>
      <xdr:col>19</xdr:col>
      <xdr:colOff>470647</xdr:colOff>
      <xdr:row>53</xdr:row>
      <xdr:rowOff>211310</xdr:rowOff>
    </xdr:to>
    <xdr:sp macro="" textlink="">
      <xdr:nvSpPr>
        <xdr:cNvPr id="12" name="四角形吹き出し 11"/>
        <xdr:cNvSpPr/>
      </xdr:nvSpPr>
      <xdr:spPr>
        <a:xfrm>
          <a:off x="18429674" y="11526850"/>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217716</xdr:colOff>
      <xdr:row>78</xdr:row>
      <xdr:rowOff>68035</xdr:rowOff>
    </xdr:from>
    <xdr:to>
      <xdr:col>19</xdr:col>
      <xdr:colOff>397010</xdr:colOff>
      <xdr:row>81</xdr:row>
      <xdr:rowOff>223316</xdr:rowOff>
    </xdr:to>
    <xdr:sp macro="" textlink="">
      <xdr:nvSpPr>
        <xdr:cNvPr id="18" name="四角形吹き出し 17"/>
        <xdr:cNvSpPr/>
      </xdr:nvSpPr>
      <xdr:spPr>
        <a:xfrm>
          <a:off x="18356037" y="18492106"/>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244929</xdr:colOff>
      <xdr:row>102</xdr:row>
      <xdr:rowOff>95250</xdr:rowOff>
    </xdr:from>
    <xdr:to>
      <xdr:col>19</xdr:col>
      <xdr:colOff>424223</xdr:colOff>
      <xdr:row>106</xdr:row>
      <xdr:rowOff>5603</xdr:rowOff>
    </xdr:to>
    <xdr:sp macro="" textlink="">
      <xdr:nvSpPr>
        <xdr:cNvPr id="21" name="四角形吹き出し 20"/>
        <xdr:cNvSpPr/>
      </xdr:nvSpPr>
      <xdr:spPr>
        <a:xfrm>
          <a:off x="18383250" y="24452036"/>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272143</xdr:colOff>
      <xdr:row>128</xdr:row>
      <xdr:rowOff>81643</xdr:rowOff>
    </xdr:from>
    <xdr:to>
      <xdr:col>19</xdr:col>
      <xdr:colOff>451437</xdr:colOff>
      <xdr:row>131</xdr:row>
      <xdr:rowOff>236925</xdr:rowOff>
    </xdr:to>
    <xdr:sp macro="" textlink="">
      <xdr:nvSpPr>
        <xdr:cNvPr id="26" name="四角形吹き出し 25"/>
        <xdr:cNvSpPr/>
      </xdr:nvSpPr>
      <xdr:spPr>
        <a:xfrm>
          <a:off x="18410464" y="30629679"/>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272143</xdr:colOff>
      <xdr:row>153</xdr:row>
      <xdr:rowOff>108857</xdr:rowOff>
    </xdr:from>
    <xdr:to>
      <xdr:col>19</xdr:col>
      <xdr:colOff>451437</xdr:colOff>
      <xdr:row>157</xdr:row>
      <xdr:rowOff>19210</xdr:rowOff>
    </xdr:to>
    <xdr:sp macro="" textlink="">
      <xdr:nvSpPr>
        <xdr:cNvPr id="27" name="四角形吹き出し 26"/>
        <xdr:cNvSpPr/>
      </xdr:nvSpPr>
      <xdr:spPr>
        <a:xfrm>
          <a:off x="18410464" y="36834536"/>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326571</xdr:colOff>
      <xdr:row>180</xdr:row>
      <xdr:rowOff>163286</xdr:rowOff>
    </xdr:from>
    <xdr:to>
      <xdr:col>19</xdr:col>
      <xdr:colOff>505865</xdr:colOff>
      <xdr:row>184</xdr:row>
      <xdr:rowOff>73638</xdr:rowOff>
    </xdr:to>
    <xdr:sp macro="" textlink="">
      <xdr:nvSpPr>
        <xdr:cNvPr id="28" name="四角形吹き出し 27"/>
        <xdr:cNvSpPr/>
      </xdr:nvSpPr>
      <xdr:spPr>
        <a:xfrm>
          <a:off x="18464892" y="43352357"/>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wsDr>
</file>

<file path=xl/drawings/drawing2.xml><?xml version="1.0" encoding="utf-8"?>
<xdr:wsDr xmlns:xdr="http://schemas.openxmlformats.org/drawingml/2006/spreadsheetDrawing" xmlns:a="http://schemas.openxmlformats.org/drawingml/2006/main">
  <xdr:twoCellAnchor>
    <xdr:from>
      <xdr:col>15</xdr:col>
      <xdr:colOff>11206</xdr:colOff>
      <xdr:row>216</xdr:row>
      <xdr:rowOff>224118</xdr:rowOff>
    </xdr:from>
    <xdr:to>
      <xdr:col>15</xdr:col>
      <xdr:colOff>336177</xdr:colOff>
      <xdr:row>218</xdr:row>
      <xdr:rowOff>11206</xdr:rowOff>
    </xdr:to>
    <xdr:sp macro="" textlink="">
      <xdr:nvSpPr>
        <xdr:cNvPr id="2" name="テキスト ボックス 1"/>
        <xdr:cNvSpPr txBox="1"/>
      </xdr:nvSpPr>
      <xdr:spPr>
        <a:xfrm>
          <a:off x="16394206" y="51001893"/>
          <a:ext cx="324971" cy="2633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②</a:t>
          </a:r>
        </a:p>
      </xdr:txBody>
    </xdr:sp>
    <xdr:clientData/>
  </xdr:twoCellAnchor>
  <xdr:twoCellAnchor>
    <xdr:from>
      <xdr:col>17</xdr:col>
      <xdr:colOff>268940</xdr:colOff>
      <xdr:row>202</xdr:row>
      <xdr:rowOff>176893</xdr:rowOff>
    </xdr:from>
    <xdr:to>
      <xdr:col>19</xdr:col>
      <xdr:colOff>449036</xdr:colOff>
      <xdr:row>205</xdr:row>
      <xdr:rowOff>68036</xdr:rowOff>
    </xdr:to>
    <xdr:sp macro="" textlink="">
      <xdr:nvSpPr>
        <xdr:cNvPr id="5" name="四角形吹き出し 4"/>
        <xdr:cNvSpPr/>
      </xdr:nvSpPr>
      <xdr:spPr>
        <a:xfrm>
          <a:off x="18407261" y="48536679"/>
          <a:ext cx="2085096" cy="625928"/>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endParaRPr kumimoji="1" lang="en-US" altLang="ja-JP" sz="2400" b="1">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pPr algn="l"/>
          <a:endParaRPr kumimoji="1" lang="ja-JP" altLang="en-US" sz="1200" b="1">
            <a:solidFill>
              <a:srgbClr val="FF0000"/>
            </a:solidFill>
            <a:latin typeface="HG丸ｺﾞｼｯｸM-PRO" panose="020F0600000000000000" pitchFamily="50" charset="-128"/>
            <a:ea typeface="HG丸ｺﾞｼｯｸM-PRO" panose="020F0600000000000000" pitchFamily="50" charset="-128"/>
          </a:endParaRPr>
        </a:p>
      </xdr:txBody>
    </xdr:sp>
    <xdr:clientData fLocksWithSheet="0" fPrintsWithSheet="0"/>
  </xdr:twoCellAnchor>
  <xdr:twoCellAnchor>
    <xdr:from>
      <xdr:col>0</xdr:col>
      <xdr:colOff>89644</xdr:colOff>
      <xdr:row>0</xdr:row>
      <xdr:rowOff>56031</xdr:rowOff>
    </xdr:from>
    <xdr:to>
      <xdr:col>3</xdr:col>
      <xdr:colOff>672353</xdr:colOff>
      <xdr:row>2</xdr:row>
      <xdr:rowOff>44824</xdr:rowOff>
    </xdr:to>
    <xdr:sp macro="" textlink="">
      <xdr:nvSpPr>
        <xdr:cNvPr id="6" name="四角形吹き出し 5"/>
        <xdr:cNvSpPr/>
      </xdr:nvSpPr>
      <xdr:spPr>
        <a:xfrm>
          <a:off x="89644" y="56031"/>
          <a:ext cx="4507009" cy="331693"/>
        </a:xfrm>
        <a:prstGeom prst="wedgeRectCallout">
          <a:avLst>
            <a:gd name="adj1" fmla="val 19809"/>
            <a:gd name="adj2" fmla="val -20850"/>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latin typeface="HG丸ｺﾞｼｯｸM-PRO" panose="020F0600000000000000" pitchFamily="50" charset="-128"/>
              <a:ea typeface="HG丸ｺﾞｼｯｸM-PRO" panose="020F0600000000000000" pitchFamily="50" charset="-128"/>
            </a:rPr>
            <a:t>　各施設の右側に単価の設定欄があります</a:t>
          </a:r>
        </a:p>
      </xdr:txBody>
    </xdr:sp>
    <xdr:clientData fPrintsWithSheet="0"/>
  </xdr:twoCellAnchor>
  <xdr:twoCellAnchor>
    <xdr:from>
      <xdr:col>17</xdr:col>
      <xdr:colOff>340179</xdr:colOff>
      <xdr:row>180</xdr:row>
      <xdr:rowOff>27214</xdr:rowOff>
    </xdr:from>
    <xdr:to>
      <xdr:col>19</xdr:col>
      <xdr:colOff>519473</xdr:colOff>
      <xdr:row>183</xdr:row>
      <xdr:rowOff>1</xdr:rowOff>
    </xdr:to>
    <xdr:sp macro="" textlink="">
      <xdr:nvSpPr>
        <xdr:cNvPr id="11" name="四角形吹き出し 10"/>
        <xdr:cNvSpPr/>
      </xdr:nvSpPr>
      <xdr:spPr>
        <a:xfrm>
          <a:off x="18478500" y="42944143"/>
          <a:ext cx="2084294" cy="707572"/>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312964</xdr:colOff>
      <xdr:row>153</xdr:row>
      <xdr:rowOff>13607</xdr:rowOff>
    </xdr:from>
    <xdr:to>
      <xdr:col>19</xdr:col>
      <xdr:colOff>492258</xdr:colOff>
      <xdr:row>155</xdr:row>
      <xdr:rowOff>231322</xdr:rowOff>
    </xdr:to>
    <xdr:sp macro="" textlink="">
      <xdr:nvSpPr>
        <xdr:cNvPr id="12" name="四角形吹き出し 11"/>
        <xdr:cNvSpPr/>
      </xdr:nvSpPr>
      <xdr:spPr>
        <a:xfrm>
          <a:off x="18451285" y="36467143"/>
          <a:ext cx="2084294" cy="707572"/>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285750</xdr:colOff>
      <xdr:row>128</xdr:row>
      <xdr:rowOff>122464</xdr:rowOff>
    </xdr:from>
    <xdr:to>
      <xdr:col>19</xdr:col>
      <xdr:colOff>465044</xdr:colOff>
      <xdr:row>131</xdr:row>
      <xdr:rowOff>95250</xdr:rowOff>
    </xdr:to>
    <xdr:sp macro="" textlink="">
      <xdr:nvSpPr>
        <xdr:cNvPr id="13" name="四角形吹き出し 12"/>
        <xdr:cNvSpPr/>
      </xdr:nvSpPr>
      <xdr:spPr>
        <a:xfrm>
          <a:off x="18424071" y="30398357"/>
          <a:ext cx="2084294" cy="707572"/>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285750</xdr:colOff>
      <xdr:row>102</xdr:row>
      <xdr:rowOff>0</xdr:rowOff>
    </xdr:from>
    <xdr:to>
      <xdr:col>19</xdr:col>
      <xdr:colOff>465044</xdr:colOff>
      <xdr:row>104</xdr:row>
      <xdr:rowOff>217715</xdr:rowOff>
    </xdr:to>
    <xdr:sp macro="" textlink="">
      <xdr:nvSpPr>
        <xdr:cNvPr id="14" name="四角形吹き出し 13"/>
        <xdr:cNvSpPr/>
      </xdr:nvSpPr>
      <xdr:spPr>
        <a:xfrm>
          <a:off x="18424071" y="24084643"/>
          <a:ext cx="2084294" cy="707572"/>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244928</xdr:colOff>
      <xdr:row>78</xdr:row>
      <xdr:rowOff>0</xdr:rowOff>
    </xdr:from>
    <xdr:to>
      <xdr:col>19</xdr:col>
      <xdr:colOff>424222</xdr:colOff>
      <xdr:row>80</xdr:row>
      <xdr:rowOff>217715</xdr:rowOff>
    </xdr:to>
    <xdr:sp macro="" textlink="">
      <xdr:nvSpPr>
        <xdr:cNvPr id="15" name="四角形吹き出し 14"/>
        <xdr:cNvSpPr/>
      </xdr:nvSpPr>
      <xdr:spPr>
        <a:xfrm>
          <a:off x="18383249" y="18151929"/>
          <a:ext cx="2084294" cy="707572"/>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231321</xdr:colOff>
      <xdr:row>51</xdr:row>
      <xdr:rowOff>95250</xdr:rowOff>
    </xdr:from>
    <xdr:to>
      <xdr:col>19</xdr:col>
      <xdr:colOff>410615</xdr:colOff>
      <xdr:row>54</xdr:row>
      <xdr:rowOff>68036</xdr:rowOff>
    </xdr:to>
    <xdr:sp macro="" textlink="">
      <xdr:nvSpPr>
        <xdr:cNvPr id="17" name="四角形吹き出し 16"/>
        <xdr:cNvSpPr/>
      </xdr:nvSpPr>
      <xdr:spPr>
        <a:xfrm>
          <a:off x="18369642" y="11811000"/>
          <a:ext cx="2084294" cy="707572"/>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326572</xdr:colOff>
      <xdr:row>27</xdr:row>
      <xdr:rowOff>190500</xdr:rowOff>
    </xdr:from>
    <xdr:to>
      <xdr:col>19</xdr:col>
      <xdr:colOff>505866</xdr:colOff>
      <xdr:row>30</xdr:row>
      <xdr:rowOff>163287</xdr:rowOff>
    </xdr:to>
    <xdr:sp macro="" textlink="">
      <xdr:nvSpPr>
        <xdr:cNvPr id="18" name="四角形吹き出し 17"/>
        <xdr:cNvSpPr/>
      </xdr:nvSpPr>
      <xdr:spPr>
        <a:xfrm>
          <a:off x="18464893" y="5973536"/>
          <a:ext cx="2084294" cy="707572"/>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E237"/>
  <sheetViews>
    <sheetView tabSelected="1" view="pageBreakPreview" zoomScale="70" zoomScaleNormal="80" zoomScaleSheetLayoutView="70" workbookViewId="0">
      <pane ySplit="3" topLeftCell="A4" activePane="bottomLeft" state="frozenSplit"/>
      <selection activeCell="B2" sqref="B2"/>
      <selection pane="bottomLeft" activeCell="P28" sqref="P28"/>
    </sheetView>
  </sheetViews>
  <sheetFormatPr defaultRowHeight="13.5" x14ac:dyDescent="0.15"/>
  <cols>
    <col min="1" max="1" width="1.5" style="5" customWidth="1"/>
    <col min="2" max="2" width="30.375" style="5" customWidth="1"/>
    <col min="3" max="3" width="19.625" style="45" customWidth="1"/>
    <col min="4" max="15" width="13.625" style="5" customWidth="1"/>
    <col min="16" max="16" width="22.25" style="5" customWidth="1"/>
    <col min="17" max="17" width="1.375" style="20" customWidth="1"/>
    <col min="18" max="18" width="16.125" style="4" bestFit="1" customWidth="1"/>
    <col min="19" max="19" width="9" style="5"/>
    <col min="20" max="20" width="16.875" style="5" bestFit="1" customWidth="1"/>
    <col min="21" max="21" width="18.375" style="5" bestFit="1" customWidth="1"/>
    <col min="22" max="16384" width="9" style="5"/>
  </cols>
  <sheetData>
    <row r="1" spans="2:22" x14ac:dyDescent="0.15">
      <c r="E1" s="187"/>
      <c r="F1" s="188"/>
      <c r="G1" s="189"/>
      <c r="H1" s="142"/>
      <c r="I1" s="142"/>
      <c r="J1" s="142"/>
      <c r="K1" s="142"/>
      <c r="L1" s="142"/>
      <c r="M1" s="142"/>
      <c r="N1" s="142"/>
    </row>
    <row r="2" spans="2:22" x14ac:dyDescent="0.15">
      <c r="E2" s="190"/>
      <c r="F2" s="188"/>
      <c r="G2" s="189"/>
      <c r="H2" s="142"/>
      <c r="I2" s="142"/>
      <c r="J2" s="142"/>
      <c r="K2" s="142"/>
      <c r="L2" s="142"/>
      <c r="M2" s="142"/>
    </row>
    <row r="3" spans="2:22" ht="12.75" customHeight="1" x14ac:dyDescent="0.15">
      <c r="E3" s="191"/>
      <c r="F3" s="188"/>
      <c r="G3" s="189"/>
    </row>
    <row r="4" spans="2:22" ht="12.75" customHeight="1" x14ac:dyDescent="0.15">
      <c r="E4" s="191"/>
      <c r="F4" s="188"/>
      <c r="G4" s="189"/>
    </row>
    <row r="5" spans="2:22" ht="12.75" customHeight="1" x14ac:dyDescent="0.15">
      <c r="E5" s="191"/>
      <c r="F5" s="188"/>
      <c r="G5" s="189"/>
    </row>
    <row r="6" spans="2:22" ht="12.75" customHeight="1" x14ac:dyDescent="0.15">
      <c r="E6" s="191"/>
      <c r="F6" s="188"/>
      <c r="G6" s="189"/>
    </row>
    <row r="7" spans="2:22" ht="12.75" customHeight="1" x14ac:dyDescent="0.15">
      <c r="E7" s="191"/>
      <c r="F7" s="188"/>
      <c r="G7" s="189"/>
    </row>
    <row r="8" spans="2:22" ht="12.75" customHeight="1" x14ac:dyDescent="0.15">
      <c r="E8" s="191"/>
      <c r="F8" s="188"/>
      <c r="G8" s="189"/>
    </row>
    <row r="9" spans="2:22" ht="18" customHeight="1" x14ac:dyDescent="0.15">
      <c r="B9" s="44" t="s">
        <v>112</v>
      </c>
      <c r="D9" s="45"/>
      <c r="E9" s="45"/>
      <c r="F9" s="45"/>
      <c r="H9" s="280">
        <v>45200</v>
      </c>
      <c r="I9" s="280"/>
      <c r="J9" s="46" t="s">
        <v>0</v>
      </c>
      <c r="K9" s="281">
        <v>45565</v>
      </c>
      <c r="L9" s="281"/>
      <c r="M9" s="47" t="s">
        <v>133</v>
      </c>
      <c r="N9" s="47"/>
      <c r="P9" s="80" t="s">
        <v>113</v>
      </c>
      <c r="Q9" s="85"/>
    </row>
    <row r="10" spans="2:22" s="20" customFormat="1" ht="12" customHeight="1" x14ac:dyDescent="0.15">
      <c r="B10" s="282" t="s">
        <v>138</v>
      </c>
      <c r="C10" s="282"/>
      <c r="D10" s="282"/>
      <c r="E10" s="282"/>
      <c r="F10" s="282"/>
      <c r="G10" s="282"/>
      <c r="H10" s="282"/>
      <c r="I10" s="282"/>
      <c r="J10" s="282"/>
      <c r="K10" s="282"/>
      <c r="L10" s="282"/>
      <c r="M10" s="282"/>
      <c r="N10" s="282"/>
      <c r="O10" s="282"/>
      <c r="P10" s="282"/>
      <c r="Q10" s="130"/>
      <c r="R10" s="19"/>
    </row>
    <row r="11" spans="2:22" s="20" customFormat="1" ht="12" customHeight="1" x14ac:dyDescent="0.15">
      <c r="B11" s="282"/>
      <c r="C11" s="282"/>
      <c r="D11" s="282"/>
      <c r="E11" s="282"/>
      <c r="F11" s="282"/>
      <c r="G11" s="282"/>
      <c r="H11" s="282"/>
      <c r="I11" s="282"/>
      <c r="J11" s="282"/>
      <c r="K11" s="282"/>
      <c r="L11" s="282"/>
      <c r="M11" s="282"/>
      <c r="N11" s="282"/>
      <c r="O11" s="282"/>
      <c r="P11" s="282"/>
      <c r="Q11" s="130"/>
      <c r="R11" s="19"/>
    </row>
    <row r="12" spans="2:22" s="20" customFormat="1" ht="19.5" customHeight="1" thickBot="1" x14ac:dyDescent="0.2">
      <c r="B12" s="134">
        <v>1</v>
      </c>
      <c r="C12" s="108"/>
      <c r="D12" s="21"/>
      <c r="E12" s="21"/>
      <c r="F12" s="21"/>
      <c r="G12" s="21"/>
      <c r="H12" s="21"/>
      <c r="I12" s="21"/>
      <c r="J12" s="21"/>
      <c r="K12" s="21"/>
      <c r="L12" s="22"/>
      <c r="M12" s="22"/>
      <c r="N12" s="22"/>
      <c r="O12" s="22"/>
      <c r="P12" s="23"/>
      <c r="Q12" s="23"/>
      <c r="R12" s="19"/>
      <c r="T12" s="2"/>
      <c r="U12" s="2"/>
    </row>
    <row r="13" spans="2:22" s="20" customFormat="1" ht="18" customHeight="1" x14ac:dyDescent="0.15">
      <c r="B13" s="266" t="s">
        <v>151</v>
      </c>
      <c r="C13" s="64" t="s">
        <v>152</v>
      </c>
      <c r="D13" s="50"/>
      <c r="E13" s="50"/>
      <c r="F13" s="50"/>
      <c r="G13" s="54"/>
      <c r="H13" s="55" t="s">
        <v>37</v>
      </c>
      <c r="I13" s="268">
        <f>MAX(D19:O19)</f>
        <v>378</v>
      </c>
      <c r="J13" s="268"/>
      <c r="K13" s="269" t="s">
        <v>39</v>
      </c>
      <c r="L13" s="269"/>
      <c r="M13" s="56" t="s">
        <v>156</v>
      </c>
      <c r="N13" s="236"/>
      <c r="O13" s="237" t="s">
        <v>111</v>
      </c>
      <c r="P13" s="238"/>
      <c r="Q13" s="83"/>
      <c r="R13" s="19"/>
    </row>
    <row r="14" spans="2:22" s="20" customFormat="1" ht="20.25" customHeight="1" thickBot="1" x14ac:dyDescent="0.2">
      <c r="B14" s="267"/>
      <c r="C14" s="184" t="s">
        <v>154</v>
      </c>
      <c r="D14" s="67"/>
      <c r="E14" s="51"/>
      <c r="F14" s="51"/>
      <c r="G14" s="57"/>
      <c r="H14" s="52" t="s">
        <v>36</v>
      </c>
      <c r="I14" s="270">
        <v>2000</v>
      </c>
      <c r="J14" s="270"/>
      <c r="K14" s="271" t="s">
        <v>38</v>
      </c>
      <c r="L14" s="271"/>
      <c r="M14" s="141">
        <v>500</v>
      </c>
      <c r="N14" s="140"/>
      <c r="O14" s="51"/>
      <c r="P14" s="53"/>
      <c r="Q14" s="49"/>
      <c r="R14" s="19"/>
      <c r="V14" s="132"/>
    </row>
    <row r="15" spans="2:22" ht="18.75" customHeight="1" x14ac:dyDescent="0.15">
      <c r="B15" s="273" t="s">
        <v>1</v>
      </c>
      <c r="C15" s="273" t="s">
        <v>2</v>
      </c>
      <c r="D15" s="278" t="s">
        <v>136</v>
      </c>
      <c r="E15" s="279"/>
      <c r="F15" s="279"/>
      <c r="G15" s="279"/>
      <c r="H15" s="279"/>
      <c r="I15" s="279"/>
      <c r="J15" s="275" t="s">
        <v>141</v>
      </c>
      <c r="K15" s="276"/>
      <c r="L15" s="276"/>
      <c r="M15" s="276"/>
      <c r="N15" s="276"/>
      <c r="O15" s="276"/>
      <c r="P15" s="273" t="s">
        <v>14</v>
      </c>
      <c r="Q15" s="86"/>
      <c r="R15" s="260"/>
      <c r="S15" s="260"/>
      <c r="T15" s="260"/>
      <c r="U15" s="260"/>
      <c r="V15" s="260"/>
    </row>
    <row r="16" spans="2:22" ht="18.75" customHeight="1" thickBot="1" x14ac:dyDescent="0.2">
      <c r="B16" s="277"/>
      <c r="C16" s="277"/>
      <c r="D16" s="32" t="s">
        <v>118</v>
      </c>
      <c r="E16" s="32" t="s">
        <v>119</v>
      </c>
      <c r="F16" s="32" t="s">
        <v>120</v>
      </c>
      <c r="G16" s="32" t="s">
        <v>121</v>
      </c>
      <c r="H16" s="32" t="s">
        <v>122</v>
      </c>
      <c r="I16" s="31" t="s">
        <v>123</v>
      </c>
      <c r="J16" s="32" t="s">
        <v>124</v>
      </c>
      <c r="K16" s="32" t="s">
        <v>125</v>
      </c>
      <c r="L16" s="32" t="s">
        <v>126</v>
      </c>
      <c r="M16" s="34" t="s">
        <v>127</v>
      </c>
      <c r="N16" s="34" t="s">
        <v>128</v>
      </c>
      <c r="O16" s="34" t="s">
        <v>129</v>
      </c>
      <c r="P16" s="274"/>
      <c r="Q16" s="28"/>
      <c r="R16" s="244"/>
      <c r="S16" s="245"/>
      <c r="T16" s="246"/>
      <c r="U16" s="245"/>
      <c r="V16" s="247"/>
    </row>
    <row r="17" spans="2:31" ht="18.75" customHeight="1" x14ac:dyDescent="0.15">
      <c r="B17" s="100" t="s">
        <v>26</v>
      </c>
      <c r="C17" s="29" t="s">
        <v>4</v>
      </c>
      <c r="D17" s="6">
        <v>103389</v>
      </c>
      <c r="E17" s="6">
        <v>107752</v>
      </c>
      <c r="F17" s="6">
        <v>125291</v>
      </c>
      <c r="G17" s="6">
        <v>131330</v>
      </c>
      <c r="H17" s="6">
        <v>124814</v>
      </c>
      <c r="I17" s="6">
        <v>137049</v>
      </c>
      <c r="J17" s="6">
        <v>112720</v>
      </c>
      <c r="K17" s="6">
        <v>107330</v>
      </c>
      <c r="L17" s="6">
        <v>111910</v>
      </c>
      <c r="M17" s="6">
        <v>118880</v>
      </c>
      <c r="N17" s="6">
        <v>118230</v>
      </c>
      <c r="O17" s="6">
        <v>108922</v>
      </c>
      <c r="P17" s="33" t="str">
        <f>"計 "&amp;TEXT(SUM(D17:O17),"#,#")&amp;" kWh"</f>
        <v>計 1,407,617 kWh</v>
      </c>
      <c r="Q17" s="87"/>
      <c r="R17" s="248"/>
      <c r="S17" s="245"/>
      <c r="T17" s="244"/>
      <c r="U17" s="131"/>
      <c r="V17" s="249"/>
    </row>
    <row r="18" spans="2:31" ht="18.75" customHeight="1" x14ac:dyDescent="0.15">
      <c r="B18" s="101" t="s">
        <v>54</v>
      </c>
      <c r="C18" s="30" t="s">
        <v>5</v>
      </c>
      <c r="D18" s="9">
        <f>$I$13</f>
        <v>378</v>
      </c>
      <c r="E18" s="9">
        <f>$I$13</f>
        <v>378</v>
      </c>
      <c r="F18" s="10">
        <f t="shared" ref="F18:O18" si="0">$I$13</f>
        <v>378</v>
      </c>
      <c r="G18" s="10">
        <f t="shared" si="0"/>
        <v>378</v>
      </c>
      <c r="H18" s="10">
        <f t="shared" si="0"/>
        <v>378</v>
      </c>
      <c r="I18" s="10">
        <f t="shared" si="0"/>
        <v>378</v>
      </c>
      <c r="J18" s="10">
        <f t="shared" si="0"/>
        <v>378</v>
      </c>
      <c r="K18" s="10">
        <f t="shared" si="0"/>
        <v>378</v>
      </c>
      <c r="L18" s="10">
        <f t="shared" si="0"/>
        <v>378</v>
      </c>
      <c r="M18" s="10">
        <f t="shared" si="0"/>
        <v>378</v>
      </c>
      <c r="N18" s="10">
        <f t="shared" si="0"/>
        <v>378</v>
      </c>
      <c r="O18" s="10">
        <f t="shared" si="0"/>
        <v>378</v>
      </c>
      <c r="P18" s="58"/>
      <c r="Q18" s="87"/>
      <c r="R18" s="250"/>
      <c r="S18" s="245"/>
      <c r="T18" s="244"/>
      <c r="U18" s="131"/>
      <c r="V18" s="249"/>
    </row>
    <row r="19" spans="2:31" ht="18.75" customHeight="1" x14ac:dyDescent="0.15">
      <c r="B19" s="102" t="s">
        <v>55</v>
      </c>
      <c r="C19" s="76"/>
      <c r="D19" s="135">
        <v>378</v>
      </c>
      <c r="E19" s="74">
        <v>378</v>
      </c>
      <c r="F19" s="74">
        <v>378</v>
      </c>
      <c r="G19" s="74">
        <v>378</v>
      </c>
      <c r="H19" s="74">
        <v>378</v>
      </c>
      <c r="I19" s="74">
        <v>378</v>
      </c>
      <c r="J19" s="74">
        <v>366</v>
      </c>
      <c r="K19" s="74">
        <v>366</v>
      </c>
      <c r="L19" s="74">
        <v>366</v>
      </c>
      <c r="M19" s="74">
        <v>366</v>
      </c>
      <c r="N19" s="74">
        <v>366</v>
      </c>
      <c r="O19" s="136">
        <v>366</v>
      </c>
      <c r="P19" s="58" t="str">
        <f>"平均 "&amp;TEXT(AVERAGE(D19:O19),"#,#.#")&amp;" kW"</f>
        <v>平均 372. kW</v>
      </c>
      <c r="Q19" s="87"/>
      <c r="R19" s="248"/>
      <c r="S19" s="245"/>
      <c r="T19" s="244"/>
      <c r="U19" s="131"/>
      <c r="V19" s="249"/>
    </row>
    <row r="20" spans="2:31" ht="18.75" customHeight="1" x14ac:dyDescent="0.15">
      <c r="B20" s="103" t="s">
        <v>56</v>
      </c>
      <c r="C20" s="61" t="s">
        <v>6</v>
      </c>
      <c r="D20" s="233">
        <v>97</v>
      </c>
      <c r="E20" s="234">
        <v>97</v>
      </c>
      <c r="F20" s="234">
        <v>97</v>
      </c>
      <c r="G20" s="234">
        <v>97</v>
      </c>
      <c r="H20" s="234">
        <v>97</v>
      </c>
      <c r="I20" s="234">
        <v>97</v>
      </c>
      <c r="J20" s="234">
        <v>97</v>
      </c>
      <c r="K20" s="234">
        <v>97</v>
      </c>
      <c r="L20" s="234">
        <v>97</v>
      </c>
      <c r="M20" s="234">
        <v>97</v>
      </c>
      <c r="N20" s="234">
        <v>97</v>
      </c>
      <c r="O20" s="234">
        <v>97</v>
      </c>
      <c r="P20" s="81"/>
      <c r="Q20" s="88"/>
      <c r="R20" s="251"/>
      <c r="S20" s="252"/>
      <c r="T20" s="244"/>
      <c r="U20" s="131"/>
      <c r="V20" s="249"/>
    </row>
    <row r="21" spans="2:31" ht="18.75" customHeight="1" thickBot="1" x14ac:dyDescent="0.2">
      <c r="B21" s="104" t="s">
        <v>57</v>
      </c>
      <c r="C21" s="77"/>
      <c r="D21" s="135">
        <v>99</v>
      </c>
      <c r="E21" s="74">
        <v>99</v>
      </c>
      <c r="F21" s="74">
        <v>99</v>
      </c>
      <c r="G21" s="74">
        <v>99</v>
      </c>
      <c r="H21" s="74">
        <v>99</v>
      </c>
      <c r="I21" s="74">
        <v>100</v>
      </c>
      <c r="J21" s="74">
        <v>91</v>
      </c>
      <c r="K21" s="74">
        <v>90</v>
      </c>
      <c r="L21" s="74">
        <v>99</v>
      </c>
      <c r="M21" s="74">
        <v>100</v>
      </c>
      <c r="N21" s="74">
        <v>100</v>
      </c>
      <c r="O21" s="136">
        <v>100</v>
      </c>
      <c r="P21" s="82" t="str">
        <f>"平均 "&amp;ROUNDDOWN(AVERAGE(D21:O21),2)&amp;" %"</f>
        <v>平均 97.91 %</v>
      </c>
      <c r="Q21" s="89"/>
      <c r="R21" s="8"/>
      <c r="S21" s="45"/>
      <c r="U21" s="1"/>
    </row>
    <row r="22" spans="2:31" ht="18.75" customHeight="1" x14ac:dyDescent="0.15">
      <c r="B22" s="100" t="s">
        <v>19</v>
      </c>
      <c r="C22" s="29" t="s">
        <v>7</v>
      </c>
      <c r="D22" s="137">
        <v>0</v>
      </c>
      <c r="E22" s="6">
        <v>0</v>
      </c>
      <c r="F22" s="7">
        <v>0</v>
      </c>
      <c r="G22" s="7">
        <v>0</v>
      </c>
      <c r="H22" s="7">
        <v>0</v>
      </c>
      <c r="I22" s="7">
        <v>0</v>
      </c>
      <c r="J22" s="7">
        <v>0</v>
      </c>
      <c r="K22" s="7">
        <v>0</v>
      </c>
      <c r="L22" s="7">
        <v>0</v>
      </c>
      <c r="M22" s="7">
        <v>10660</v>
      </c>
      <c r="N22" s="7">
        <v>10040</v>
      </c>
      <c r="O22" s="138">
        <v>8988</v>
      </c>
      <c r="P22" s="261" t="s">
        <v>137</v>
      </c>
      <c r="Q22" s="90"/>
      <c r="U22" s="3"/>
    </row>
    <row r="23" spans="2:31" ht="18.75" customHeight="1" x14ac:dyDescent="0.15">
      <c r="B23" s="101" t="s">
        <v>20</v>
      </c>
      <c r="C23" s="30" t="s">
        <v>15</v>
      </c>
      <c r="D23" s="36">
        <v>49665</v>
      </c>
      <c r="E23" s="13">
        <v>50270</v>
      </c>
      <c r="F23" s="14">
        <v>55578</v>
      </c>
      <c r="G23" s="14">
        <v>57200</v>
      </c>
      <c r="H23" s="12">
        <v>58794</v>
      </c>
      <c r="I23" s="12">
        <v>60882</v>
      </c>
      <c r="J23" s="12">
        <v>46460</v>
      </c>
      <c r="K23" s="14">
        <v>39390</v>
      </c>
      <c r="L23" s="14">
        <v>54440</v>
      </c>
      <c r="M23" s="14">
        <v>43020</v>
      </c>
      <c r="N23" s="14">
        <v>41220</v>
      </c>
      <c r="O23" s="37">
        <v>37398</v>
      </c>
      <c r="P23" s="283"/>
      <c r="Q23" s="90"/>
    </row>
    <row r="24" spans="2:31" ht="18.75" customHeight="1" x14ac:dyDescent="0.15">
      <c r="B24" s="103" t="s">
        <v>21</v>
      </c>
      <c r="C24" s="61" t="s">
        <v>16</v>
      </c>
      <c r="D24" s="38">
        <v>53724</v>
      </c>
      <c r="E24" s="60">
        <v>57482</v>
      </c>
      <c r="F24" s="12">
        <v>69713</v>
      </c>
      <c r="G24" s="12">
        <v>74130</v>
      </c>
      <c r="H24" s="12">
        <v>66020</v>
      </c>
      <c r="I24" s="12">
        <v>76167</v>
      </c>
      <c r="J24" s="12">
        <v>66260</v>
      </c>
      <c r="K24" s="12">
        <v>67940</v>
      </c>
      <c r="L24" s="12">
        <v>57470</v>
      </c>
      <c r="M24" s="12">
        <v>65200</v>
      </c>
      <c r="N24" s="12">
        <v>66970</v>
      </c>
      <c r="O24" s="39">
        <v>62536</v>
      </c>
      <c r="P24" s="283"/>
      <c r="Q24" s="90"/>
      <c r="T24" s="16"/>
    </row>
    <row r="25" spans="2:31" ht="18.75" customHeight="1" x14ac:dyDescent="0.15">
      <c r="B25" s="105" t="s">
        <v>40</v>
      </c>
      <c r="C25" s="78"/>
      <c r="D25" s="38">
        <v>317</v>
      </c>
      <c r="E25" s="60">
        <v>293</v>
      </c>
      <c r="F25" s="12">
        <v>292</v>
      </c>
      <c r="G25" s="12">
        <v>330</v>
      </c>
      <c r="H25" s="12">
        <v>340</v>
      </c>
      <c r="I25" s="12">
        <v>378</v>
      </c>
      <c r="J25" s="12">
        <v>315</v>
      </c>
      <c r="K25" s="12">
        <v>301</v>
      </c>
      <c r="L25" s="12">
        <v>316</v>
      </c>
      <c r="M25" s="12">
        <v>305</v>
      </c>
      <c r="N25" s="12">
        <v>310</v>
      </c>
      <c r="O25" s="39">
        <v>299</v>
      </c>
      <c r="P25" s="283"/>
      <c r="Q25" s="90"/>
    </row>
    <row r="26" spans="2:31" ht="18.75" customHeight="1" thickBot="1" x14ac:dyDescent="0.2">
      <c r="B26" s="104" t="s">
        <v>41</v>
      </c>
      <c r="C26" s="77"/>
      <c r="D26" s="66">
        <f>ROUND(D17/D25/30/24*100,1)</f>
        <v>45.3</v>
      </c>
      <c r="E26" s="65">
        <f>ROUND(E17/E25/30/24*100,1)</f>
        <v>51.1</v>
      </c>
      <c r="F26" s="63">
        <f t="shared" ref="F26:O26" si="1">ROUND(F17/F25/30/24*100,1)</f>
        <v>59.6</v>
      </c>
      <c r="G26" s="63">
        <f t="shared" si="1"/>
        <v>55.3</v>
      </c>
      <c r="H26" s="63">
        <f t="shared" si="1"/>
        <v>51</v>
      </c>
      <c r="I26" s="63">
        <f t="shared" si="1"/>
        <v>50.4</v>
      </c>
      <c r="J26" s="63">
        <f t="shared" si="1"/>
        <v>49.7</v>
      </c>
      <c r="K26" s="63">
        <f t="shared" si="1"/>
        <v>49.5</v>
      </c>
      <c r="L26" s="63">
        <f t="shared" si="1"/>
        <v>49.2</v>
      </c>
      <c r="M26" s="63">
        <f t="shared" si="1"/>
        <v>54.1</v>
      </c>
      <c r="N26" s="63">
        <f t="shared" si="1"/>
        <v>53</v>
      </c>
      <c r="O26" s="62">
        <f t="shared" si="1"/>
        <v>50.6</v>
      </c>
      <c r="P26" s="58" t="str">
        <f>"平均 "&amp;TEXT(AVERAGE(D26:O26),"#,#.#")&amp;" %"</f>
        <v>平均 51.6 %</v>
      </c>
      <c r="Q26" s="87"/>
    </row>
    <row r="27" spans="2:31" ht="18.75" customHeight="1" thickBot="1" x14ac:dyDescent="0.2">
      <c r="B27" s="263" t="s">
        <v>8</v>
      </c>
      <c r="C27" s="264"/>
      <c r="D27" s="263" t="s">
        <v>9</v>
      </c>
      <c r="E27" s="265"/>
      <c r="F27" s="265"/>
      <c r="G27" s="265"/>
      <c r="H27" s="265"/>
      <c r="I27" s="265"/>
      <c r="J27" s="265"/>
      <c r="K27" s="265"/>
      <c r="L27" s="265"/>
      <c r="M27" s="265"/>
      <c r="N27" s="265"/>
      <c r="O27" s="265"/>
      <c r="P27" s="59" t="s">
        <v>30</v>
      </c>
      <c r="Q27" s="91"/>
      <c r="T27" s="16"/>
      <c r="U27" s="16"/>
      <c r="V27" s="16"/>
      <c r="W27" s="16"/>
      <c r="X27" s="16"/>
      <c r="Y27" s="16"/>
      <c r="Z27" s="16"/>
      <c r="AA27" s="16"/>
      <c r="AB27" s="16"/>
      <c r="AC27" s="16"/>
      <c r="AD27" s="16"/>
      <c r="AE27" s="16"/>
    </row>
    <row r="28" spans="2:31" ht="18.75" customHeight="1" x14ac:dyDescent="0.15">
      <c r="B28" s="100" t="s">
        <v>22</v>
      </c>
      <c r="C28" s="107" t="s">
        <v>42</v>
      </c>
      <c r="D28" s="115">
        <f t="shared" ref="D28:O28" si="2">ROUNDDOWN(D18*$P$28*(1.85-D20/100),2)</f>
        <v>0</v>
      </c>
      <c r="E28" s="115">
        <f t="shared" si="2"/>
        <v>0</v>
      </c>
      <c r="F28" s="116">
        <f t="shared" si="2"/>
        <v>0</v>
      </c>
      <c r="G28" s="116">
        <f t="shared" si="2"/>
        <v>0</v>
      </c>
      <c r="H28" s="116">
        <f t="shared" si="2"/>
        <v>0</v>
      </c>
      <c r="I28" s="116">
        <f t="shared" si="2"/>
        <v>0</v>
      </c>
      <c r="J28" s="116">
        <f t="shared" si="2"/>
        <v>0</v>
      </c>
      <c r="K28" s="116">
        <f t="shared" si="2"/>
        <v>0</v>
      </c>
      <c r="L28" s="116">
        <f t="shared" si="2"/>
        <v>0</v>
      </c>
      <c r="M28" s="116">
        <f t="shared" si="2"/>
        <v>0</v>
      </c>
      <c r="N28" s="116">
        <f t="shared" si="2"/>
        <v>0</v>
      </c>
      <c r="O28" s="116">
        <f t="shared" si="2"/>
        <v>0</v>
      </c>
      <c r="P28" s="128"/>
      <c r="Q28" s="92"/>
      <c r="T28" s="16"/>
      <c r="U28" s="16"/>
      <c r="V28" s="16"/>
      <c r="W28" s="16"/>
      <c r="X28" s="16"/>
      <c r="Y28" s="16"/>
      <c r="Z28" s="16"/>
      <c r="AA28" s="16"/>
      <c r="AB28" s="16"/>
      <c r="AC28" s="16"/>
      <c r="AD28" s="16"/>
      <c r="AE28" s="16"/>
    </row>
    <row r="29" spans="2:31" ht="18.75" customHeight="1" x14ac:dyDescent="0.15">
      <c r="B29" s="103" t="s">
        <v>23</v>
      </c>
      <c r="C29" s="35" t="s">
        <v>17</v>
      </c>
      <c r="D29" s="117">
        <f t="shared" ref="D29:O29" si="3">D22*$P$29</f>
        <v>0</v>
      </c>
      <c r="E29" s="118">
        <f t="shared" si="3"/>
        <v>0</v>
      </c>
      <c r="F29" s="119">
        <f t="shared" si="3"/>
        <v>0</v>
      </c>
      <c r="G29" s="119">
        <f>G22*$P$29</f>
        <v>0</v>
      </c>
      <c r="H29" s="119">
        <f>H22*$P$29</f>
        <v>0</v>
      </c>
      <c r="I29" s="119">
        <f t="shared" si="3"/>
        <v>0</v>
      </c>
      <c r="J29" s="119">
        <f t="shared" si="3"/>
        <v>0</v>
      </c>
      <c r="K29" s="119">
        <f t="shared" si="3"/>
        <v>0</v>
      </c>
      <c r="L29" s="119">
        <f t="shared" si="3"/>
        <v>0</v>
      </c>
      <c r="M29" s="119">
        <f t="shared" si="3"/>
        <v>0</v>
      </c>
      <c r="N29" s="119">
        <f t="shared" si="3"/>
        <v>0</v>
      </c>
      <c r="O29" s="120">
        <f t="shared" si="3"/>
        <v>0</v>
      </c>
      <c r="P29" s="129"/>
      <c r="Q29" s="93"/>
      <c r="T29" s="16"/>
      <c r="U29" s="16"/>
      <c r="V29" s="16"/>
      <c r="W29" s="16"/>
      <c r="X29" s="16"/>
      <c r="Y29" s="16"/>
      <c r="Z29" s="16"/>
      <c r="AA29" s="16"/>
      <c r="AB29" s="16"/>
      <c r="AC29" s="16"/>
      <c r="AD29" s="16"/>
      <c r="AE29" s="16"/>
    </row>
    <row r="30" spans="2:31" ht="18.75" customHeight="1" x14ac:dyDescent="0.15">
      <c r="B30" s="103" t="s">
        <v>32</v>
      </c>
      <c r="C30" s="35" t="s">
        <v>18</v>
      </c>
      <c r="D30" s="121"/>
      <c r="E30" s="122"/>
      <c r="F30" s="123"/>
      <c r="G30" s="123"/>
      <c r="H30" s="123"/>
      <c r="I30" s="123"/>
      <c r="J30" s="123"/>
      <c r="K30" s="123"/>
      <c r="L30" s="123"/>
      <c r="M30" s="119">
        <f t="shared" ref="M30:O30" si="4">M23*$P$30</f>
        <v>0</v>
      </c>
      <c r="N30" s="119">
        <f t="shared" si="4"/>
        <v>0</v>
      </c>
      <c r="O30" s="120">
        <f t="shared" si="4"/>
        <v>0</v>
      </c>
      <c r="P30" s="129"/>
      <c r="Q30" s="93"/>
      <c r="T30" s="16"/>
      <c r="U30" s="16"/>
      <c r="V30" s="16"/>
      <c r="W30" s="16"/>
      <c r="X30" s="16"/>
      <c r="Y30" s="16"/>
      <c r="Z30" s="16"/>
      <c r="AA30" s="16"/>
      <c r="AB30" s="16"/>
      <c r="AC30" s="16"/>
      <c r="AD30" s="16"/>
      <c r="AE30" s="16"/>
    </row>
    <row r="31" spans="2:31" ht="18.75" customHeight="1" x14ac:dyDescent="0.15">
      <c r="B31" s="103" t="s">
        <v>33</v>
      </c>
      <c r="C31" s="35" t="s">
        <v>34</v>
      </c>
      <c r="D31" s="117">
        <f>D23*$P$31</f>
        <v>0</v>
      </c>
      <c r="E31" s="118">
        <f t="shared" ref="E31:L31" si="5">E23*$P$31</f>
        <v>0</v>
      </c>
      <c r="F31" s="119">
        <f t="shared" si="5"/>
        <v>0</v>
      </c>
      <c r="G31" s="119">
        <f t="shared" si="5"/>
        <v>0</v>
      </c>
      <c r="H31" s="119">
        <f t="shared" si="5"/>
        <v>0</v>
      </c>
      <c r="I31" s="119">
        <f t="shared" si="5"/>
        <v>0</v>
      </c>
      <c r="J31" s="119">
        <f t="shared" si="5"/>
        <v>0</v>
      </c>
      <c r="K31" s="119">
        <f t="shared" si="5"/>
        <v>0</v>
      </c>
      <c r="L31" s="119">
        <f t="shared" si="5"/>
        <v>0</v>
      </c>
      <c r="M31" s="123"/>
      <c r="N31" s="123"/>
      <c r="O31" s="124"/>
      <c r="P31" s="129"/>
      <c r="Q31" s="93"/>
      <c r="T31" s="16"/>
      <c r="U31" s="16"/>
      <c r="V31" s="16"/>
      <c r="W31" s="16"/>
      <c r="X31" s="16"/>
      <c r="Y31" s="16"/>
      <c r="Z31" s="16"/>
      <c r="AA31" s="16"/>
      <c r="AB31" s="16"/>
      <c r="AC31" s="16"/>
      <c r="AD31" s="16"/>
      <c r="AE31" s="16"/>
    </row>
    <row r="32" spans="2:31" ht="18.75" customHeight="1" x14ac:dyDescent="0.15">
      <c r="B32" s="101" t="s">
        <v>24</v>
      </c>
      <c r="C32" s="160" t="s">
        <v>35</v>
      </c>
      <c r="D32" s="161">
        <f>D24*$P$32</f>
        <v>0</v>
      </c>
      <c r="E32" s="161">
        <f>E24*$P$32</f>
        <v>0</v>
      </c>
      <c r="F32" s="127">
        <f t="shared" ref="F32:O32" si="6">F24*$P$32</f>
        <v>0</v>
      </c>
      <c r="G32" s="127">
        <f>G24*$P$32</f>
        <v>0</v>
      </c>
      <c r="H32" s="127">
        <f t="shared" si="6"/>
        <v>0</v>
      </c>
      <c r="I32" s="127">
        <f t="shared" si="6"/>
        <v>0</v>
      </c>
      <c r="J32" s="127">
        <f t="shared" si="6"/>
        <v>0</v>
      </c>
      <c r="K32" s="127">
        <f t="shared" si="6"/>
        <v>0</v>
      </c>
      <c r="L32" s="127">
        <f t="shared" si="6"/>
        <v>0</v>
      </c>
      <c r="M32" s="127">
        <f t="shared" si="6"/>
        <v>0</v>
      </c>
      <c r="N32" s="127">
        <f t="shared" si="6"/>
        <v>0</v>
      </c>
      <c r="O32" s="127">
        <f t="shared" si="6"/>
        <v>0</v>
      </c>
      <c r="P32" s="162"/>
      <c r="Q32" s="93"/>
      <c r="T32" s="16"/>
      <c r="U32" s="16"/>
      <c r="V32" s="133"/>
      <c r="W32" s="16"/>
      <c r="X32" s="16"/>
      <c r="Y32" s="16"/>
      <c r="Z32" s="16"/>
      <c r="AA32" s="16"/>
      <c r="AB32" s="16"/>
      <c r="AC32" s="16"/>
      <c r="AD32" s="16"/>
      <c r="AE32" s="16"/>
    </row>
    <row r="33" spans="2:31" ht="18.75" customHeight="1" thickBot="1" x14ac:dyDescent="0.2">
      <c r="B33" s="103" t="s">
        <v>108</v>
      </c>
      <c r="C33" s="35" t="s">
        <v>73</v>
      </c>
      <c r="D33" s="165">
        <f>D18*$P$33</f>
        <v>0</v>
      </c>
      <c r="E33" s="118">
        <f>E18*$P33</f>
        <v>0</v>
      </c>
      <c r="F33" s="119">
        <f t="shared" ref="F33:N33" si="7">F18*$P33</f>
        <v>0</v>
      </c>
      <c r="G33" s="119">
        <f t="shared" si="7"/>
        <v>0</v>
      </c>
      <c r="H33" s="119">
        <f t="shared" si="7"/>
        <v>0</v>
      </c>
      <c r="I33" s="119">
        <f t="shared" si="7"/>
        <v>0</v>
      </c>
      <c r="J33" s="119">
        <f t="shared" si="7"/>
        <v>0</v>
      </c>
      <c r="K33" s="119">
        <f t="shared" si="7"/>
        <v>0</v>
      </c>
      <c r="L33" s="119">
        <f t="shared" si="7"/>
        <v>0</v>
      </c>
      <c r="M33" s="119">
        <f t="shared" si="7"/>
        <v>0</v>
      </c>
      <c r="N33" s="119">
        <f t="shared" si="7"/>
        <v>0</v>
      </c>
      <c r="O33" s="119">
        <f>O18*$P33</f>
        <v>0</v>
      </c>
      <c r="P33" s="195"/>
      <c r="Q33" s="93"/>
      <c r="T33" s="16"/>
      <c r="U33" s="16"/>
      <c r="V33" s="133"/>
      <c r="W33" s="16"/>
      <c r="X33" s="16"/>
      <c r="Y33" s="16"/>
      <c r="Z33" s="16"/>
      <c r="AA33" s="16"/>
      <c r="AB33" s="16"/>
      <c r="AC33" s="16"/>
      <c r="AD33" s="16"/>
      <c r="AE33" s="16"/>
    </row>
    <row r="34" spans="2:31" ht="18.75" customHeight="1" thickBot="1" x14ac:dyDescent="0.2">
      <c r="B34" s="158" t="s">
        <v>25</v>
      </c>
      <c r="C34" s="159" t="s">
        <v>74</v>
      </c>
      <c r="D34" s="163">
        <f>INT(SUM(D28:D32)-D33)</f>
        <v>0</v>
      </c>
      <c r="E34" s="163">
        <f t="shared" ref="E34:M34" si="8">INT(SUM(E28:E32)-E33)</f>
        <v>0</v>
      </c>
      <c r="F34" s="164">
        <f t="shared" si="8"/>
        <v>0</v>
      </c>
      <c r="G34" s="164">
        <f t="shared" si="8"/>
        <v>0</v>
      </c>
      <c r="H34" s="164">
        <f t="shared" si="8"/>
        <v>0</v>
      </c>
      <c r="I34" s="164">
        <f t="shared" si="8"/>
        <v>0</v>
      </c>
      <c r="J34" s="164">
        <f t="shared" si="8"/>
        <v>0</v>
      </c>
      <c r="K34" s="164">
        <f t="shared" si="8"/>
        <v>0</v>
      </c>
      <c r="L34" s="164">
        <f t="shared" si="8"/>
        <v>0</v>
      </c>
      <c r="M34" s="164">
        <f t="shared" si="8"/>
        <v>0</v>
      </c>
      <c r="N34" s="164">
        <f>INT(SUM(N28:N32)-N33)</f>
        <v>0</v>
      </c>
      <c r="O34" s="164">
        <f>INT(SUM(O28:O32)-O33)</f>
        <v>0</v>
      </c>
      <c r="P34" s="110">
        <f>SUM(D34:O34)</f>
        <v>0</v>
      </c>
      <c r="Q34" s="94"/>
      <c r="R34" s="260"/>
      <c r="S34" s="260"/>
      <c r="T34" s="260"/>
      <c r="U34" s="260"/>
      <c r="V34" s="260"/>
      <c r="W34" s="16"/>
      <c r="X34" s="16"/>
      <c r="Y34" s="16"/>
      <c r="Z34" s="16"/>
      <c r="AA34" s="16"/>
      <c r="AB34" s="16"/>
      <c r="AC34" s="16"/>
      <c r="AD34" s="16"/>
      <c r="AE34" s="16"/>
    </row>
    <row r="35" spans="2:31" s="20" customFormat="1" ht="21" customHeight="1" x14ac:dyDescent="0.15">
      <c r="B35" s="24"/>
      <c r="C35" s="109" t="s">
        <v>31</v>
      </c>
      <c r="D35" s="24"/>
      <c r="E35" s="24"/>
      <c r="F35" s="24"/>
      <c r="G35" s="24"/>
      <c r="H35" s="24"/>
      <c r="I35" s="24"/>
      <c r="J35" s="24"/>
      <c r="K35" s="49"/>
      <c r="L35" s="24"/>
      <c r="M35" s="24"/>
      <c r="N35" s="24"/>
      <c r="O35" s="206" t="s">
        <v>43</v>
      </c>
      <c r="P35" s="207">
        <f>SUM(D34:I34)</f>
        <v>0</v>
      </c>
      <c r="Q35" s="68"/>
      <c r="R35" s="173"/>
      <c r="S35" s="174"/>
      <c r="T35" s="175"/>
      <c r="U35" s="176"/>
      <c r="V35" s="176"/>
      <c r="W35" s="25"/>
      <c r="X35" s="25"/>
      <c r="Y35" s="25"/>
      <c r="Z35" s="25"/>
      <c r="AA35" s="25"/>
      <c r="AB35" s="25"/>
      <c r="AC35" s="25"/>
      <c r="AD35" s="25"/>
      <c r="AE35" s="25"/>
    </row>
    <row r="36" spans="2:31" s="20" customFormat="1" ht="21.75" customHeight="1" thickBot="1" x14ac:dyDescent="0.2">
      <c r="B36" s="134">
        <v>2</v>
      </c>
      <c r="C36" s="108"/>
      <c r="D36" s="24"/>
      <c r="E36" s="24"/>
      <c r="F36" s="24"/>
      <c r="G36" s="24"/>
      <c r="H36" s="24"/>
      <c r="I36" s="49"/>
      <c r="J36" s="49"/>
      <c r="K36" s="49"/>
      <c r="L36" s="24"/>
      <c r="M36" s="24"/>
      <c r="N36" s="24"/>
      <c r="O36" s="24"/>
      <c r="P36" s="24"/>
      <c r="Q36" s="24"/>
      <c r="R36" s="19"/>
      <c r="T36" s="25"/>
      <c r="U36" s="25"/>
      <c r="V36" s="25"/>
      <c r="W36" s="25"/>
      <c r="X36" s="25"/>
      <c r="Y36" s="25"/>
      <c r="Z36" s="25"/>
      <c r="AA36" s="25"/>
      <c r="AB36" s="25"/>
      <c r="AC36" s="25"/>
      <c r="AD36" s="25"/>
      <c r="AE36" s="25"/>
    </row>
    <row r="37" spans="2:31" s="20" customFormat="1" ht="18" customHeight="1" x14ac:dyDescent="0.15">
      <c r="B37" s="266" t="s">
        <v>157</v>
      </c>
      <c r="C37" s="64" t="s">
        <v>158</v>
      </c>
      <c r="D37" s="50"/>
      <c r="E37" s="50"/>
      <c r="F37" s="50"/>
      <c r="G37" s="54"/>
      <c r="H37" s="55" t="s">
        <v>37</v>
      </c>
      <c r="I37" s="268">
        <f>MAX(D43:O43)</f>
        <v>140</v>
      </c>
      <c r="J37" s="268"/>
      <c r="K37" s="269" t="s">
        <v>39</v>
      </c>
      <c r="L37" s="269"/>
      <c r="M37" s="56" t="s">
        <v>156</v>
      </c>
      <c r="N37" s="236"/>
      <c r="O37" s="237" t="s">
        <v>111</v>
      </c>
      <c r="P37" s="238"/>
      <c r="Q37" s="83"/>
      <c r="R37" s="19"/>
    </row>
    <row r="38" spans="2:31" s="20" customFormat="1" ht="20.25" customHeight="1" thickBot="1" x14ac:dyDescent="0.2">
      <c r="B38" s="267"/>
      <c r="C38" s="184" t="s">
        <v>154</v>
      </c>
      <c r="D38" s="67"/>
      <c r="E38" s="51"/>
      <c r="F38" s="51"/>
      <c r="G38" s="57"/>
      <c r="H38" s="52" t="s">
        <v>36</v>
      </c>
      <c r="I38" s="270">
        <v>500</v>
      </c>
      <c r="J38" s="270"/>
      <c r="K38" s="271" t="s">
        <v>38</v>
      </c>
      <c r="L38" s="271"/>
      <c r="M38" s="141">
        <v>500</v>
      </c>
      <c r="N38" s="140"/>
      <c r="O38" s="51"/>
      <c r="P38" s="53"/>
      <c r="Q38" s="49"/>
      <c r="R38" s="19"/>
      <c r="V38" s="132"/>
    </row>
    <row r="39" spans="2:31" ht="18.75" customHeight="1" x14ac:dyDescent="0.15">
      <c r="B39" s="273" t="s">
        <v>1</v>
      </c>
      <c r="C39" s="273" t="s">
        <v>2</v>
      </c>
      <c r="D39" s="278" t="s">
        <v>136</v>
      </c>
      <c r="E39" s="279"/>
      <c r="F39" s="279"/>
      <c r="G39" s="279"/>
      <c r="H39" s="279"/>
      <c r="I39" s="279"/>
      <c r="J39" s="275" t="s">
        <v>141</v>
      </c>
      <c r="K39" s="276"/>
      <c r="L39" s="276"/>
      <c r="M39" s="276"/>
      <c r="N39" s="276"/>
      <c r="O39" s="276"/>
      <c r="P39" s="273" t="s">
        <v>14</v>
      </c>
      <c r="Q39" s="86"/>
      <c r="R39" s="260"/>
      <c r="S39" s="260"/>
      <c r="T39" s="260"/>
      <c r="U39" s="260"/>
      <c r="V39" s="260"/>
    </row>
    <row r="40" spans="2:31" ht="18.75" customHeight="1" thickBot="1" x14ac:dyDescent="0.2">
      <c r="B40" s="277"/>
      <c r="C40" s="277"/>
      <c r="D40" s="32" t="s">
        <v>118</v>
      </c>
      <c r="E40" s="32" t="s">
        <v>119</v>
      </c>
      <c r="F40" s="32" t="s">
        <v>120</v>
      </c>
      <c r="G40" s="32" t="s">
        <v>121</v>
      </c>
      <c r="H40" s="32" t="s">
        <v>122</v>
      </c>
      <c r="I40" s="31" t="s">
        <v>13</v>
      </c>
      <c r="J40" s="32" t="s">
        <v>124</v>
      </c>
      <c r="K40" s="32" t="s">
        <v>125</v>
      </c>
      <c r="L40" s="32" t="s">
        <v>126</v>
      </c>
      <c r="M40" s="34" t="s">
        <v>127</v>
      </c>
      <c r="N40" s="34" t="s">
        <v>128</v>
      </c>
      <c r="O40" s="34" t="s">
        <v>129</v>
      </c>
      <c r="P40" s="274"/>
      <c r="Q40" s="28"/>
      <c r="R40" s="244"/>
      <c r="S40" s="245"/>
      <c r="T40" s="246"/>
      <c r="U40" s="245"/>
      <c r="V40" s="247"/>
    </row>
    <row r="41" spans="2:31" ht="18.75" customHeight="1" x14ac:dyDescent="0.15">
      <c r="B41" s="100" t="s">
        <v>26</v>
      </c>
      <c r="C41" s="29" t="s">
        <v>4</v>
      </c>
      <c r="D41" s="6">
        <v>52914</v>
      </c>
      <c r="E41" s="6">
        <v>56344</v>
      </c>
      <c r="F41" s="6">
        <v>64429</v>
      </c>
      <c r="G41" s="6">
        <v>68814</v>
      </c>
      <c r="H41" s="6">
        <v>62400</v>
      </c>
      <c r="I41" s="6">
        <v>69398</v>
      </c>
      <c r="J41" s="6">
        <v>55019</v>
      </c>
      <c r="K41" s="6">
        <v>52838</v>
      </c>
      <c r="L41" s="6">
        <v>51205</v>
      </c>
      <c r="M41" s="6">
        <v>55601</v>
      </c>
      <c r="N41" s="6">
        <v>55099</v>
      </c>
      <c r="O41" s="6">
        <v>50504</v>
      </c>
      <c r="P41" s="33" t="str">
        <f>"計 "&amp;TEXT(SUM(D41:O41),"#,#")&amp;" kWh"</f>
        <v>計 694,565 kWh</v>
      </c>
      <c r="Q41" s="87"/>
      <c r="R41" s="248"/>
      <c r="S41" s="245"/>
      <c r="T41" s="244"/>
      <c r="U41" s="131"/>
      <c r="V41" s="249"/>
    </row>
    <row r="42" spans="2:31" ht="18.75" customHeight="1" x14ac:dyDescent="0.15">
      <c r="B42" s="101" t="s">
        <v>54</v>
      </c>
      <c r="C42" s="30" t="s">
        <v>5</v>
      </c>
      <c r="D42" s="9">
        <f>$I$37</f>
        <v>140</v>
      </c>
      <c r="E42" s="9">
        <f t="shared" ref="E42:O42" si="9">$I$37</f>
        <v>140</v>
      </c>
      <c r="F42" s="10">
        <f t="shared" si="9"/>
        <v>140</v>
      </c>
      <c r="G42" s="10">
        <f t="shared" si="9"/>
        <v>140</v>
      </c>
      <c r="H42" s="10">
        <f t="shared" si="9"/>
        <v>140</v>
      </c>
      <c r="I42" s="10">
        <f t="shared" si="9"/>
        <v>140</v>
      </c>
      <c r="J42" s="10">
        <f t="shared" si="9"/>
        <v>140</v>
      </c>
      <c r="K42" s="10">
        <f t="shared" si="9"/>
        <v>140</v>
      </c>
      <c r="L42" s="10">
        <f t="shared" si="9"/>
        <v>140</v>
      </c>
      <c r="M42" s="10">
        <f t="shared" si="9"/>
        <v>140</v>
      </c>
      <c r="N42" s="10">
        <f t="shared" si="9"/>
        <v>140</v>
      </c>
      <c r="O42" s="10">
        <f t="shared" si="9"/>
        <v>140</v>
      </c>
      <c r="P42" s="58"/>
      <c r="Q42" s="87"/>
      <c r="R42" s="250"/>
      <c r="S42" s="245"/>
      <c r="T42" s="244"/>
      <c r="U42" s="131"/>
      <c r="V42" s="249"/>
    </row>
    <row r="43" spans="2:31" ht="18.75" customHeight="1" x14ac:dyDescent="0.15">
      <c r="B43" s="102" t="s">
        <v>55</v>
      </c>
      <c r="C43" s="76"/>
      <c r="D43" s="135">
        <v>140</v>
      </c>
      <c r="E43" s="74">
        <v>140</v>
      </c>
      <c r="F43" s="74">
        <v>140</v>
      </c>
      <c r="G43" s="74">
        <v>140</v>
      </c>
      <c r="H43" s="74">
        <v>131</v>
      </c>
      <c r="I43" s="74">
        <v>140</v>
      </c>
      <c r="J43" s="74">
        <v>132</v>
      </c>
      <c r="K43" s="74">
        <v>132</v>
      </c>
      <c r="L43" s="74">
        <v>132</v>
      </c>
      <c r="M43" s="74">
        <v>132</v>
      </c>
      <c r="N43" s="74">
        <v>132</v>
      </c>
      <c r="O43" s="136">
        <v>132</v>
      </c>
      <c r="P43" s="58" t="str">
        <f>"平均 "&amp;TEXT(AVERAGE(D43:O43),"#,#.#")&amp;" kW"</f>
        <v>平均 135.3 kW</v>
      </c>
      <c r="Q43" s="87"/>
      <c r="R43" s="248"/>
      <c r="S43" s="245"/>
      <c r="T43" s="244"/>
      <c r="U43" s="131"/>
      <c r="V43" s="249"/>
    </row>
    <row r="44" spans="2:31" ht="18.75" customHeight="1" x14ac:dyDescent="0.15">
      <c r="B44" s="103" t="s">
        <v>56</v>
      </c>
      <c r="C44" s="61" t="s">
        <v>6</v>
      </c>
      <c r="D44" s="233">
        <v>99</v>
      </c>
      <c r="E44" s="234">
        <v>99</v>
      </c>
      <c r="F44" s="234">
        <v>99</v>
      </c>
      <c r="G44" s="234">
        <v>99</v>
      </c>
      <c r="H44" s="234">
        <v>99</v>
      </c>
      <c r="I44" s="234">
        <v>99</v>
      </c>
      <c r="J44" s="234">
        <v>99</v>
      </c>
      <c r="K44" s="234">
        <v>99</v>
      </c>
      <c r="L44" s="234">
        <v>99</v>
      </c>
      <c r="M44" s="234">
        <v>99</v>
      </c>
      <c r="N44" s="234">
        <v>99</v>
      </c>
      <c r="O44" s="234">
        <v>99</v>
      </c>
      <c r="P44" s="75"/>
      <c r="Q44" s="89"/>
      <c r="R44" s="251"/>
      <c r="S44" s="252"/>
      <c r="T44" s="244"/>
      <c r="U44" s="131"/>
      <c r="V44" s="249"/>
    </row>
    <row r="45" spans="2:31" ht="18.75" customHeight="1" thickBot="1" x14ac:dyDescent="0.2">
      <c r="B45" s="104" t="s">
        <v>57</v>
      </c>
      <c r="C45" s="77"/>
      <c r="D45" s="135">
        <v>99</v>
      </c>
      <c r="E45" s="74">
        <v>99</v>
      </c>
      <c r="F45" s="74">
        <v>100</v>
      </c>
      <c r="G45" s="74">
        <v>100</v>
      </c>
      <c r="H45" s="74">
        <v>100</v>
      </c>
      <c r="I45" s="74">
        <v>99</v>
      </c>
      <c r="J45" s="74">
        <v>100</v>
      </c>
      <c r="K45" s="74">
        <v>100</v>
      </c>
      <c r="L45" s="74">
        <v>99</v>
      </c>
      <c r="M45" s="74">
        <v>99</v>
      </c>
      <c r="N45" s="74">
        <v>99</v>
      </c>
      <c r="O45" s="136">
        <v>99</v>
      </c>
      <c r="P45" s="73" t="str">
        <f>"平均 "&amp;ROUNDDOWN(AVERAGE(D45:O45),2)&amp;" %"</f>
        <v>平均 99.41 %</v>
      </c>
      <c r="Q45" s="89"/>
      <c r="U45" s="45"/>
    </row>
    <row r="46" spans="2:31" ht="18.75" customHeight="1" x14ac:dyDescent="0.15">
      <c r="B46" s="100" t="s">
        <v>19</v>
      </c>
      <c r="C46" s="29" t="s">
        <v>7</v>
      </c>
      <c r="D46" s="137">
        <v>0</v>
      </c>
      <c r="E46" s="6">
        <v>0</v>
      </c>
      <c r="F46" s="7">
        <v>0</v>
      </c>
      <c r="G46" s="7">
        <v>0</v>
      </c>
      <c r="H46" s="7">
        <v>0</v>
      </c>
      <c r="I46" s="7">
        <v>0</v>
      </c>
      <c r="J46" s="7">
        <v>0</v>
      </c>
      <c r="K46" s="7">
        <v>0</v>
      </c>
      <c r="L46" s="7">
        <v>0</v>
      </c>
      <c r="M46" s="7">
        <v>6173</v>
      </c>
      <c r="N46" s="7">
        <v>6112</v>
      </c>
      <c r="O46" s="138">
        <v>5498</v>
      </c>
      <c r="P46" s="261" t="str">
        <f>$P$22</f>
        <v>2022.4月
～2023.3月
実績</v>
      </c>
      <c r="Q46" s="90"/>
    </row>
    <row r="47" spans="2:31" ht="18.75" customHeight="1" x14ac:dyDescent="0.15">
      <c r="B47" s="101" t="s">
        <v>20</v>
      </c>
      <c r="C47" s="30" t="s">
        <v>15</v>
      </c>
      <c r="D47" s="36">
        <v>26284</v>
      </c>
      <c r="E47" s="13">
        <v>27831</v>
      </c>
      <c r="F47" s="14">
        <v>29941</v>
      </c>
      <c r="G47" s="14">
        <v>30155</v>
      </c>
      <c r="H47" s="12">
        <v>30604</v>
      </c>
      <c r="I47" s="12">
        <v>34757</v>
      </c>
      <c r="J47" s="12">
        <v>26971</v>
      </c>
      <c r="K47" s="14">
        <v>23331</v>
      </c>
      <c r="L47" s="14">
        <v>27621</v>
      </c>
      <c r="M47" s="14">
        <v>21577</v>
      </c>
      <c r="N47" s="14">
        <v>21212</v>
      </c>
      <c r="O47" s="37">
        <v>19492</v>
      </c>
      <c r="P47" s="262"/>
      <c r="Q47" s="90"/>
    </row>
    <row r="48" spans="2:31" ht="18.75" customHeight="1" x14ac:dyDescent="0.15">
      <c r="B48" s="103" t="s">
        <v>21</v>
      </c>
      <c r="C48" s="61" t="s">
        <v>16</v>
      </c>
      <c r="D48" s="38">
        <v>26630</v>
      </c>
      <c r="E48" s="60">
        <v>28513</v>
      </c>
      <c r="F48" s="12">
        <v>34488</v>
      </c>
      <c r="G48" s="12">
        <v>38659</v>
      </c>
      <c r="H48" s="12">
        <v>31796</v>
      </c>
      <c r="I48" s="12">
        <v>34641</v>
      </c>
      <c r="J48" s="12">
        <v>28048</v>
      </c>
      <c r="K48" s="12">
        <v>29507</v>
      </c>
      <c r="L48" s="12">
        <v>23584</v>
      </c>
      <c r="M48" s="12">
        <v>27851</v>
      </c>
      <c r="N48" s="12">
        <v>27775</v>
      </c>
      <c r="O48" s="39">
        <v>25514</v>
      </c>
      <c r="P48" s="262"/>
      <c r="Q48" s="90"/>
      <c r="T48" s="16"/>
    </row>
    <row r="49" spans="2:31" ht="18.75" customHeight="1" x14ac:dyDescent="0.15">
      <c r="B49" s="105" t="s">
        <v>40</v>
      </c>
      <c r="C49" s="78"/>
      <c r="D49" s="38">
        <v>98</v>
      </c>
      <c r="E49" s="60">
        <v>105</v>
      </c>
      <c r="F49" s="12">
        <v>115</v>
      </c>
      <c r="G49" s="12">
        <v>128</v>
      </c>
      <c r="H49" s="12">
        <v>126</v>
      </c>
      <c r="I49" s="12">
        <v>131</v>
      </c>
      <c r="J49" s="12">
        <v>104</v>
      </c>
      <c r="K49" s="12">
        <v>95</v>
      </c>
      <c r="L49" s="12">
        <v>92</v>
      </c>
      <c r="M49" s="12">
        <v>113</v>
      </c>
      <c r="N49" s="12">
        <v>107</v>
      </c>
      <c r="O49" s="39">
        <v>96</v>
      </c>
      <c r="P49" s="262"/>
      <c r="Q49" s="90"/>
    </row>
    <row r="50" spans="2:31" ht="18.75" customHeight="1" thickBot="1" x14ac:dyDescent="0.2">
      <c r="B50" s="104" t="s">
        <v>41</v>
      </c>
      <c r="C50" s="77"/>
      <c r="D50" s="66">
        <f>ROUND(D41/D49/30/24*100,1)</f>
        <v>75</v>
      </c>
      <c r="E50" s="65">
        <f>ROUND(E41/E49/30/24*100,1)</f>
        <v>74.5</v>
      </c>
      <c r="F50" s="63">
        <f t="shared" ref="F50:O50" si="10">ROUND(F41/F49/30/24*100,1)</f>
        <v>77.8</v>
      </c>
      <c r="G50" s="63">
        <f t="shared" si="10"/>
        <v>74.7</v>
      </c>
      <c r="H50" s="63">
        <f t="shared" si="10"/>
        <v>68.8</v>
      </c>
      <c r="I50" s="63">
        <f t="shared" si="10"/>
        <v>73.599999999999994</v>
      </c>
      <c r="J50" s="63">
        <f t="shared" si="10"/>
        <v>73.5</v>
      </c>
      <c r="K50" s="63">
        <f t="shared" si="10"/>
        <v>77.2</v>
      </c>
      <c r="L50" s="63">
        <f t="shared" si="10"/>
        <v>77.3</v>
      </c>
      <c r="M50" s="63">
        <f t="shared" si="10"/>
        <v>68.3</v>
      </c>
      <c r="N50" s="63">
        <f t="shared" si="10"/>
        <v>71.5</v>
      </c>
      <c r="O50" s="62">
        <f t="shared" si="10"/>
        <v>73.099999999999994</v>
      </c>
      <c r="P50" s="73" t="str">
        <f>"平均 "&amp;ROUNDDOWN(AVERAGE(D50:O50),2)&amp;" %"</f>
        <v>平均 73.77 %</v>
      </c>
      <c r="Q50" s="89"/>
    </row>
    <row r="51" spans="2:31" ht="18.75" customHeight="1" thickBot="1" x14ac:dyDescent="0.2">
      <c r="B51" s="263" t="s">
        <v>8</v>
      </c>
      <c r="C51" s="264"/>
      <c r="D51" s="263" t="s">
        <v>9</v>
      </c>
      <c r="E51" s="265"/>
      <c r="F51" s="265"/>
      <c r="G51" s="265"/>
      <c r="H51" s="265"/>
      <c r="I51" s="265"/>
      <c r="J51" s="265"/>
      <c r="K51" s="265"/>
      <c r="L51" s="265"/>
      <c r="M51" s="265"/>
      <c r="N51" s="265"/>
      <c r="O51" s="265"/>
      <c r="P51" s="59" t="s">
        <v>30</v>
      </c>
      <c r="Q51" s="91"/>
      <c r="T51" s="18"/>
      <c r="U51" s="18"/>
      <c r="V51" s="18"/>
      <c r="W51" s="18"/>
      <c r="X51" s="18"/>
      <c r="Y51" s="18"/>
      <c r="Z51" s="18"/>
      <c r="AA51" s="18"/>
      <c r="AB51" s="18"/>
      <c r="AC51" s="18"/>
      <c r="AD51" s="18"/>
      <c r="AE51" s="18"/>
    </row>
    <row r="52" spans="2:31" ht="18.75" customHeight="1" x14ac:dyDescent="0.15">
      <c r="B52" s="100" t="s">
        <v>22</v>
      </c>
      <c r="C52" s="107" t="s">
        <v>42</v>
      </c>
      <c r="D52" s="115">
        <f>ROUNDDOWN(D42*$P$52*(1.85-D44/100),2)</f>
        <v>0</v>
      </c>
      <c r="E52" s="115">
        <f>ROUNDDOWN(E42*$P$52*(1.85-E44/100),2)</f>
        <v>0</v>
      </c>
      <c r="F52" s="115">
        <f t="shared" ref="F52:N52" si="11">ROUNDDOWN(F42*$P$52*(1.85-F44/100),2)</f>
        <v>0</v>
      </c>
      <c r="G52" s="115">
        <f t="shared" si="11"/>
        <v>0</v>
      </c>
      <c r="H52" s="115">
        <f t="shared" si="11"/>
        <v>0</v>
      </c>
      <c r="I52" s="115">
        <f t="shared" si="11"/>
        <v>0</v>
      </c>
      <c r="J52" s="115">
        <f t="shared" si="11"/>
        <v>0</v>
      </c>
      <c r="K52" s="115">
        <f t="shared" si="11"/>
        <v>0</v>
      </c>
      <c r="L52" s="115">
        <f t="shared" si="11"/>
        <v>0</v>
      </c>
      <c r="M52" s="115">
        <f t="shared" si="11"/>
        <v>0</v>
      </c>
      <c r="N52" s="115">
        <f t="shared" si="11"/>
        <v>0</v>
      </c>
      <c r="O52" s="116">
        <f>ROUNDDOWN(O42*$P$52*(1.85-O44/100),2)</f>
        <v>0</v>
      </c>
      <c r="P52" s="128"/>
      <c r="Q52" s="95"/>
      <c r="T52" s="18"/>
      <c r="U52" s="18"/>
      <c r="V52" s="18"/>
      <c r="W52" s="18"/>
      <c r="X52" s="18"/>
      <c r="Y52" s="18"/>
      <c r="Z52" s="18"/>
      <c r="AA52" s="18"/>
      <c r="AB52" s="18"/>
      <c r="AC52" s="18"/>
      <c r="AD52" s="18"/>
      <c r="AE52" s="18"/>
    </row>
    <row r="53" spans="2:31" ht="18.75" customHeight="1" x14ac:dyDescent="0.15">
      <c r="B53" s="103" t="s">
        <v>23</v>
      </c>
      <c r="C53" s="35" t="s">
        <v>17</v>
      </c>
      <c r="D53" s="117">
        <f>D46*$P$53</f>
        <v>0</v>
      </c>
      <c r="E53" s="118">
        <f>E46*$P$53</f>
        <v>0</v>
      </c>
      <c r="F53" s="118">
        <f t="shared" ref="F53:N53" si="12">F46*$P$53</f>
        <v>0</v>
      </c>
      <c r="G53" s="118">
        <f t="shared" si="12"/>
        <v>0</v>
      </c>
      <c r="H53" s="118">
        <f t="shared" si="12"/>
        <v>0</v>
      </c>
      <c r="I53" s="118">
        <f t="shared" si="12"/>
        <v>0</v>
      </c>
      <c r="J53" s="118">
        <f t="shared" si="12"/>
        <v>0</v>
      </c>
      <c r="K53" s="118">
        <f t="shared" si="12"/>
        <v>0</v>
      </c>
      <c r="L53" s="118">
        <f t="shared" si="12"/>
        <v>0</v>
      </c>
      <c r="M53" s="118">
        <f t="shared" si="12"/>
        <v>0</v>
      </c>
      <c r="N53" s="118">
        <f t="shared" si="12"/>
        <v>0</v>
      </c>
      <c r="O53" s="120">
        <f>O46*$P$53</f>
        <v>0</v>
      </c>
      <c r="P53" s="129"/>
      <c r="Q53" s="96"/>
      <c r="T53" s="18"/>
      <c r="U53" s="18"/>
      <c r="V53" s="18"/>
      <c r="W53" s="18"/>
      <c r="X53" s="18"/>
      <c r="Y53" s="18"/>
      <c r="Z53" s="18"/>
      <c r="AA53" s="18"/>
      <c r="AB53" s="18"/>
      <c r="AC53" s="18"/>
      <c r="AD53" s="18"/>
      <c r="AE53" s="18"/>
    </row>
    <row r="54" spans="2:31" ht="18.75" customHeight="1" x14ac:dyDescent="0.15">
      <c r="B54" s="103" t="s">
        <v>32</v>
      </c>
      <c r="C54" s="35" t="s">
        <v>18</v>
      </c>
      <c r="D54" s="121"/>
      <c r="E54" s="122"/>
      <c r="F54" s="123"/>
      <c r="G54" s="123"/>
      <c r="H54" s="123"/>
      <c r="I54" s="123"/>
      <c r="J54" s="123"/>
      <c r="K54" s="123"/>
      <c r="L54" s="123"/>
      <c r="M54" s="119">
        <f>M47*$P$54</f>
        <v>0</v>
      </c>
      <c r="N54" s="119">
        <f>N47*$P$54</f>
        <v>0</v>
      </c>
      <c r="O54" s="120">
        <f>O47*$P$54</f>
        <v>0</v>
      </c>
      <c r="P54" s="129"/>
      <c r="Q54" s="96"/>
      <c r="T54" s="18"/>
      <c r="U54" s="18"/>
      <c r="V54" s="18"/>
      <c r="W54" s="18"/>
      <c r="X54" s="18"/>
      <c r="Y54" s="18"/>
      <c r="Z54" s="18"/>
      <c r="AA54" s="18"/>
      <c r="AB54" s="18"/>
      <c r="AC54" s="18"/>
      <c r="AD54" s="18"/>
      <c r="AE54" s="18"/>
    </row>
    <row r="55" spans="2:31" ht="18.75" customHeight="1" x14ac:dyDescent="0.15">
      <c r="B55" s="103" t="s">
        <v>33</v>
      </c>
      <c r="C55" s="35" t="s">
        <v>34</v>
      </c>
      <c r="D55" s="117">
        <f>D47*$P$55</f>
        <v>0</v>
      </c>
      <c r="E55" s="118">
        <f>E47*$P$55</f>
        <v>0</v>
      </c>
      <c r="F55" s="118">
        <f t="shared" ref="F55:L55" si="13">F47*$P$55</f>
        <v>0</v>
      </c>
      <c r="G55" s="118">
        <f t="shared" si="13"/>
        <v>0</v>
      </c>
      <c r="H55" s="118">
        <f t="shared" si="13"/>
        <v>0</v>
      </c>
      <c r="I55" s="118">
        <f t="shared" si="13"/>
        <v>0</v>
      </c>
      <c r="J55" s="118">
        <f t="shared" si="13"/>
        <v>0</v>
      </c>
      <c r="K55" s="118">
        <f t="shared" si="13"/>
        <v>0</v>
      </c>
      <c r="L55" s="118">
        <f t="shared" si="13"/>
        <v>0</v>
      </c>
      <c r="M55" s="123"/>
      <c r="N55" s="123"/>
      <c r="O55" s="124"/>
      <c r="P55" s="129"/>
      <c r="Q55" s="96"/>
      <c r="T55" s="18"/>
      <c r="U55" s="18"/>
      <c r="V55" s="18"/>
      <c r="W55" s="18"/>
      <c r="X55" s="18"/>
      <c r="Y55" s="18"/>
      <c r="Z55" s="18"/>
      <c r="AA55" s="18"/>
      <c r="AB55" s="18"/>
      <c r="AC55" s="18"/>
      <c r="AD55" s="18"/>
      <c r="AE55" s="18"/>
    </row>
    <row r="56" spans="2:31" ht="18.75" customHeight="1" x14ac:dyDescent="0.15">
      <c r="B56" s="101" t="s">
        <v>24</v>
      </c>
      <c r="C56" s="160" t="s">
        <v>35</v>
      </c>
      <c r="D56" s="161">
        <f>D48*$P$56</f>
        <v>0</v>
      </c>
      <c r="E56" s="161">
        <f>E48*$P$56</f>
        <v>0</v>
      </c>
      <c r="F56" s="161">
        <f t="shared" ref="F56:N56" si="14">F48*$P$56</f>
        <v>0</v>
      </c>
      <c r="G56" s="161">
        <f t="shared" si="14"/>
        <v>0</v>
      </c>
      <c r="H56" s="161">
        <f t="shared" si="14"/>
        <v>0</v>
      </c>
      <c r="I56" s="161">
        <f t="shared" si="14"/>
        <v>0</v>
      </c>
      <c r="J56" s="161">
        <f t="shared" si="14"/>
        <v>0</v>
      </c>
      <c r="K56" s="161">
        <f t="shared" si="14"/>
        <v>0</v>
      </c>
      <c r="L56" s="161">
        <f t="shared" si="14"/>
        <v>0</v>
      </c>
      <c r="M56" s="161">
        <f t="shared" si="14"/>
        <v>0</v>
      </c>
      <c r="N56" s="161">
        <f t="shared" si="14"/>
        <v>0</v>
      </c>
      <c r="O56" s="127">
        <f>O48*$P$56</f>
        <v>0</v>
      </c>
      <c r="P56" s="162"/>
      <c r="Q56" s="96"/>
      <c r="T56" s="16"/>
      <c r="U56" s="16"/>
      <c r="V56" s="133"/>
      <c r="W56" s="18"/>
      <c r="X56" s="18"/>
      <c r="Y56" s="18"/>
      <c r="Z56" s="18"/>
      <c r="AA56" s="18"/>
      <c r="AB56" s="18"/>
      <c r="AC56" s="18"/>
      <c r="AD56" s="18"/>
      <c r="AE56" s="18"/>
    </row>
    <row r="57" spans="2:31" ht="18.75" customHeight="1" thickBot="1" x14ac:dyDescent="0.2">
      <c r="B57" s="103" t="s">
        <v>108</v>
      </c>
      <c r="C57" s="35" t="s">
        <v>73</v>
      </c>
      <c r="D57" s="165">
        <f>D42*$P$57</f>
        <v>0</v>
      </c>
      <c r="E57" s="118">
        <f>E42*$P57</f>
        <v>0</v>
      </c>
      <c r="F57" s="119">
        <f t="shared" ref="F57:N57" si="15">F42*$P57</f>
        <v>0</v>
      </c>
      <c r="G57" s="119">
        <f t="shared" si="15"/>
        <v>0</v>
      </c>
      <c r="H57" s="119">
        <f t="shared" si="15"/>
        <v>0</v>
      </c>
      <c r="I57" s="119">
        <f t="shared" si="15"/>
        <v>0</v>
      </c>
      <c r="J57" s="119">
        <f t="shared" si="15"/>
        <v>0</v>
      </c>
      <c r="K57" s="119">
        <f t="shared" si="15"/>
        <v>0</v>
      </c>
      <c r="L57" s="119">
        <f t="shared" si="15"/>
        <v>0</v>
      </c>
      <c r="M57" s="119">
        <f t="shared" si="15"/>
        <v>0</v>
      </c>
      <c r="N57" s="119">
        <f t="shared" si="15"/>
        <v>0</v>
      </c>
      <c r="O57" s="119">
        <f>O42*$P57</f>
        <v>0</v>
      </c>
      <c r="P57" s="195"/>
      <c r="Q57" s="93"/>
      <c r="T57" s="16"/>
      <c r="U57" s="16"/>
      <c r="V57" s="133"/>
      <c r="W57" s="16"/>
      <c r="X57" s="16"/>
      <c r="Y57" s="16"/>
      <c r="Z57" s="16"/>
      <c r="AA57" s="16"/>
      <c r="AB57" s="16"/>
      <c r="AC57" s="16"/>
      <c r="AD57" s="16"/>
      <c r="AE57" s="16"/>
    </row>
    <row r="58" spans="2:31" ht="18.75" customHeight="1" thickBot="1" x14ac:dyDescent="0.2">
      <c r="B58" s="158" t="s">
        <v>25</v>
      </c>
      <c r="C58" s="159" t="s">
        <v>74</v>
      </c>
      <c r="D58" s="163">
        <f>INT(SUM(D52:D56)-D57)</f>
        <v>0</v>
      </c>
      <c r="E58" s="163">
        <f t="shared" ref="E58:M58" si="16">INT(SUM(E52:E56)-E57)</f>
        <v>0</v>
      </c>
      <c r="F58" s="164">
        <f t="shared" si="16"/>
        <v>0</v>
      </c>
      <c r="G58" s="164">
        <f t="shared" si="16"/>
        <v>0</v>
      </c>
      <c r="H58" s="164">
        <f t="shared" si="16"/>
        <v>0</v>
      </c>
      <c r="I58" s="164">
        <f t="shared" si="16"/>
        <v>0</v>
      </c>
      <c r="J58" s="164">
        <f t="shared" si="16"/>
        <v>0</v>
      </c>
      <c r="K58" s="164">
        <f t="shared" si="16"/>
        <v>0</v>
      </c>
      <c r="L58" s="164">
        <f t="shared" si="16"/>
        <v>0</v>
      </c>
      <c r="M58" s="164">
        <f t="shared" si="16"/>
        <v>0</v>
      </c>
      <c r="N58" s="164">
        <f>INT(SUM(N52:N56)-N57)</f>
        <v>0</v>
      </c>
      <c r="O58" s="164">
        <f>INT(SUM(O52:O56)-O57)</f>
        <v>0</v>
      </c>
      <c r="P58" s="110">
        <f>SUM(D58:O58)</f>
        <v>0</v>
      </c>
      <c r="Q58" s="94"/>
      <c r="R58" s="260"/>
      <c r="S58" s="260"/>
      <c r="T58" s="260"/>
      <c r="U58" s="260"/>
      <c r="V58" s="260"/>
      <c r="W58" s="16"/>
      <c r="X58" s="16"/>
      <c r="Y58" s="16"/>
      <c r="Z58" s="16"/>
      <c r="AA58" s="16"/>
      <c r="AB58" s="16"/>
      <c r="AC58" s="16"/>
      <c r="AD58" s="16"/>
      <c r="AE58" s="16"/>
    </row>
    <row r="59" spans="2:31" s="20" customFormat="1" ht="21" customHeight="1" x14ac:dyDescent="0.15">
      <c r="B59" s="24"/>
      <c r="C59" s="109" t="s">
        <v>31</v>
      </c>
      <c r="D59" s="24"/>
      <c r="E59" s="24"/>
      <c r="F59" s="24"/>
      <c r="G59" s="24"/>
      <c r="H59" s="24"/>
      <c r="I59" s="24"/>
      <c r="J59" s="24"/>
      <c r="K59" s="24"/>
      <c r="L59" s="24"/>
      <c r="M59" s="24"/>
      <c r="N59" s="24"/>
      <c r="O59" s="42"/>
      <c r="P59" s="111"/>
      <c r="Q59" s="68"/>
      <c r="R59" s="173"/>
      <c r="S59" s="174"/>
      <c r="T59" s="175"/>
      <c r="U59" s="176"/>
      <c r="V59" s="176"/>
      <c r="W59" s="26"/>
      <c r="X59" s="26"/>
      <c r="Y59" s="26"/>
      <c r="Z59" s="26"/>
      <c r="AA59" s="26"/>
      <c r="AB59" s="26"/>
      <c r="AC59" s="26"/>
      <c r="AD59" s="26"/>
      <c r="AE59" s="26"/>
    </row>
    <row r="60" spans="2:31" s="20" customFormat="1" ht="40.5" customHeight="1" x14ac:dyDescent="0.15">
      <c r="B60" s="24"/>
      <c r="C60" s="109"/>
      <c r="D60" s="24"/>
      <c r="E60" s="24"/>
      <c r="F60" s="24"/>
      <c r="G60" s="243"/>
      <c r="H60" s="243"/>
      <c r="I60" s="243"/>
      <c r="J60" s="243"/>
      <c r="K60" s="24"/>
      <c r="L60" s="24"/>
      <c r="M60" s="24"/>
      <c r="N60" s="24"/>
      <c r="O60" s="42"/>
      <c r="P60" s="111"/>
      <c r="Q60" s="68"/>
      <c r="R60" s="173"/>
      <c r="S60" s="174"/>
      <c r="T60" s="175"/>
      <c r="U60" s="176"/>
      <c r="V60" s="176"/>
      <c r="W60" s="26"/>
      <c r="X60" s="26"/>
      <c r="Y60" s="26"/>
      <c r="Z60" s="26"/>
      <c r="AA60" s="26"/>
      <c r="AB60" s="26"/>
      <c r="AC60" s="26"/>
      <c r="AD60" s="26"/>
      <c r="AE60" s="26"/>
    </row>
    <row r="61" spans="2:31" ht="18" customHeight="1" x14ac:dyDescent="0.15">
      <c r="B61" s="44" t="str">
        <f>B$9</f>
        <v>仙台市水道局浄水施設電力需給</v>
      </c>
      <c r="D61" s="45"/>
      <c r="E61" s="45"/>
      <c r="F61" s="45"/>
      <c r="H61" s="280">
        <f>H$9</f>
        <v>45200</v>
      </c>
      <c r="I61" s="280"/>
      <c r="J61" s="201" t="s">
        <v>0</v>
      </c>
      <c r="K61" s="281">
        <f>K$9</f>
        <v>45565</v>
      </c>
      <c r="L61" s="281"/>
      <c r="M61" s="212" t="str">
        <f>M$9</f>
        <v>12ヶ月</v>
      </c>
      <c r="N61" s="47"/>
      <c r="P61" s="80" t="s">
        <v>114</v>
      </c>
      <c r="Q61" s="85"/>
    </row>
    <row r="62" spans="2:31" s="20" customFormat="1" ht="12" customHeight="1" x14ac:dyDescent="0.15">
      <c r="B62" s="272" t="s">
        <v>58</v>
      </c>
      <c r="C62" s="272"/>
      <c r="D62" s="272"/>
      <c r="E62" s="272"/>
      <c r="F62" s="272"/>
      <c r="G62" s="272"/>
      <c r="H62" s="272"/>
      <c r="I62" s="272"/>
      <c r="J62" s="272"/>
      <c r="K62" s="272"/>
      <c r="L62" s="272"/>
      <c r="M62" s="272"/>
      <c r="N62" s="272"/>
      <c r="O62" s="272"/>
      <c r="P62" s="272"/>
      <c r="Q62" s="198"/>
      <c r="R62" s="19"/>
    </row>
    <row r="63" spans="2:31" s="20" customFormat="1" ht="12" customHeight="1" x14ac:dyDescent="0.15">
      <c r="B63" s="272"/>
      <c r="C63" s="272"/>
      <c r="D63" s="272"/>
      <c r="E63" s="272"/>
      <c r="F63" s="272"/>
      <c r="G63" s="272"/>
      <c r="H63" s="272"/>
      <c r="I63" s="272"/>
      <c r="J63" s="272"/>
      <c r="K63" s="272"/>
      <c r="L63" s="272"/>
      <c r="M63" s="272"/>
      <c r="N63" s="272"/>
      <c r="O63" s="272"/>
      <c r="P63" s="272"/>
      <c r="Q63" s="198"/>
      <c r="R63" s="19"/>
    </row>
    <row r="64" spans="2:31" s="20" customFormat="1" ht="19.5" customHeight="1" thickBot="1" x14ac:dyDescent="0.2">
      <c r="B64" s="134">
        <v>3</v>
      </c>
      <c r="C64" s="108"/>
      <c r="D64" s="21"/>
      <c r="E64" s="21"/>
      <c r="F64" s="21"/>
      <c r="G64" s="21"/>
      <c r="H64" s="21"/>
      <c r="I64" s="21"/>
      <c r="J64" s="21"/>
      <c r="K64" s="21"/>
      <c r="L64" s="22"/>
      <c r="M64" s="22"/>
      <c r="N64" s="22"/>
      <c r="O64" s="22"/>
      <c r="P64" s="23"/>
      <c r="Q64" s="23"/>
      <c r="R64" s="19"/>
      <c r="T64" s="2"/>
      <c r="U64" s="2"/>
    </row>
    <row r="65" spans="2:31" s="20" customFormat="1" ht="18" customHeight="1" x14ac:dyDescent="0.15">
      <c r="B65" s="266" t="s">
        <v>159</v>
      </c>
      <c r="C65" s="64" t="s">
        <v>160</v>
      </c>
      <c r="D65" s="50"/>
      <c r="E65" s="50"/>
      <c r="F65" s="50"/>
      <c r="G65" s="54"/>
      <c r="H65" s="55" t="s">
        <v>37</v>
      </c>
      <c r="I65" s="268">
        <f>MAX(D71:O71)</f>
        <v>67</v>
      </c>
      <c r="J65" s="268"/>
      <c r="K65" s="269" t="s">
        <v>39</v>
      </c>
      <c r="L65" s="269"/>
      <c r="M65" s="56" t="s">
        <v>156</v>
      </c>
      <c r="N65" s="236"/>
      <c r="O65" s="237" t="s">
        <v>111</v>
      </c>
      <c r="P65" s="238"/>
      <c r="Q65" s="83"/>
      <c r="R65" s="19"/>
    </row>
    <row r="66" spans="2:31" s="20" customFormat="1" ht="20.25" customHeight="1" thickBot="1" x14ac:dyDescent="0.2">
      <c r="B66" s="267"/>
      <c r="C66" s="184" t="s">
        <v>154</v>
      </c>
      <c r="D66" s="67"/>
      <c r="E66" s="51"/>
      <c r="F66" s="51"/>
      <c r="G66" s="57"/>
      <c r="H66" s="52" t="s">
        <v>36</v>
      </c>
      <c r="I66" s="270">
        <v>150</v>
      </c>
      <c r="J66" s="270"/>
      <c r="K66" s="271" t="s">
        <v>38</v>
      </c>
      <c r="L66" s="271"/>
      <c r="M66" s="141" t="s">
        <v>156</v>
      </c>
      <c r="N66" s="140"/>
      <c r="O66" s="51"/>
      <c r="P66" s="53"/>
      <c r="Q66" s="49"/>
      <c r="R66" s="19"/>
      <c r="V66" s="132"/>
    </row>
    <row r="67" spans="2:31" ht="18.75" customHeight="1" x14ac:dyDescent="0.15">
      <c r="B67" s="273" t="s">
        <v>1</v>
      </c>
      <c r="C67" s="273" t="s">
        <v>2</v>
      </c>
      <c r="D67" s="278" t="s">
        <v>136</v>
      </c>
      <c r="E67" s="279"/>
      <c r="F67" s="279"/>
      <c r="G67" s="279"/>
      <c r="H67" s="279"/>
      <c r="I67" s="279"/>
      <c r="J67" s="275" t="s">
        <v>141</v>
      </c>
      <c r="K67" s="276"/>
      <c r="L67" s="276"/>
      <c r="M67" s="276"/>
      <c r="N67" s="276"/>
      <c r="O67" s="276"/>
      <c r="P67" s="273" t="s">
        <v>14</v>
      </c>
      <c r="Q67" s="86"/>
      <c r="R67" s="260"/>
      <c r="S67" s="260"/>
      <c r="T67" s="260"/>
      <c r="U67" s="260"/>
      <c r="V67" s="260"/>
    </row>
    <row r="68" spans="2:31" ht="18.75" customHeight="1" thickBot="1" x14ac:dyDescent="0.2">
      <c r="B68" s="277"/>
      <c r="C68" s="277"/>
      <c r="D68" s="32" t="s">
        <v>118</v>
      </c>
      <c r="E68" s="32" t="s">
        <v>119</v>
      </c>
      <c r="F68" s="32" t="s">
        <v>120</v>
      </c>
      <c r="G68" s="32" t="s">
        <v>121</v>
      </c>
      <c r="H68" s="32" t="s">
        <v>122</v>
      </c>
      <c r="I68" s="31" t="s">
        <v>13</v>
      </c>
      <c r="J68" s="32" t="s">
        <v>124</v>
      </c>
      <c r="K68" s="32" t="s">
        <v>125</v>
      </c>
      <c r="L68" s="32" t="s">
        <v>126</v>
      </c>
      <c r="M68" s="34" t="s">
        <v>127</v>
      </c>
      <c r="N68" s="34" t="s">
        <v>128</v>
      </c>
      <c r="O68" s="34" t="s">
        <v>129</v>
      </c>
      <c r="P68" s="274"/>
      <c r="Q68" s="28"/>
      <c r="R68" s="244"/>
      <c r="S68" s="245"/>
      <c r="T68" s="246"/>
      <c r="U68" s="245"/>
      <c r="V68" s="247"/>
    </row>
    <row r="69" spans="2:31" ht="18.75" customHeight="1" x14ac:dyDescent="0.15">
      <c r="B69" s="100" t="s">
        <v>26</v>
      </c>
      <c r="C69" s="29" t="s">
        <v>4</v>
      </c>
      <c r="D69" s="6">
        <v>15749</v>
      </c>
      <c r="E69" s="6">
        <v>13870</v>
      </c>
      <c r="F69" s="6">
        <v>19346</v>
      </c>
      <c r="G69" s="6">
        <v>18127</v>
      </c>
      <c r="H69" s="6">
        <v>17480</v>
      </c>
      <c r="I69" s="6">
        <v>16208</v>
      </c>
      <c r="J69" s="6">
        <v>11860</v>
      </c>
      <c r="K69" s="6">
        <v>12273</v>
      </c>
      <c r="L69" s="6">
        <v>11605</v>
      </c>
      <c r="M69" s="6">
        <v>13607</v>
      </c>
      <c r="N69" s="6">
        <v>14345</v>
      </c>
      <c r="O69" s="6">
        <v>12173</v>
      </c>
      <c r="P69" s="33" t="str">
        <f>"計 "&amp;TEXT(SUM(D69:O69),"#,#")&amp;" kWh"</f>
        <v>計 176,643 kWh</v>
      </c>
      <c r="Q69" s="87"/>
      <c r="R69" s="248"/>
      <c r="S69" s="245"/>
      <c r="T69" s="244"/>
      <c r="U69" s="131"/>
      <c r="V69" s="249"/>
    </row>
    <row r="70" spans="2:31" ht="18.75" customHeight="1" x14ac:dyDescent="0.15">
      <c r="B70" s="101" t="s">
        <v>54</v>
      </c>
      <c r="C70" s="30" t="s">
        <v>5</v>
      </c>
      <c r="D70" s="9">
        <f>$I$65</f>
        <v>67</v>
      </c>
      <c r="E70" s="9">
        <f t="shared" ref="E70:O70" si="17">$I$65</f>
        <v>67</v>
      </c>
      <c r="F70" s="10">
        <f t="shared" si="17"/>
        <v>67</v>
      </c>
      <c r="G70" s="10">
        <f t="shared" si="17"/>
        <v>67</v>
      </c>
      <c r="H70" s="10">
        <f t="shared" si="17"/>
        <v>67</v>
      </c>
      <c r="I70" s="10">
        <f t="shared" si="17"/>
        <v>67</v>
      </c>
      <c r="J70" s="10">
        <f t="shared" si="17"/>
        <v>67</v>
      </c>
      <c r="K70" s="10">
        <f t="shared" si="17"/>
        <v>67</v>
      </c>
      <c r="L70" s="10">
        <f t="shared" si="17"/>
        <v>67</v>
      </c>
      <c r="M70" s="10">
        <f t="shared" si="17"/>
        <v>67</v>
      </c>
      <c r="N70" s="10">
        <f t="shared" si="17"/>
        <v>67</v>
      </c>
      <c r="O70" s="10">
        <f t="shared" si="17"/>
        <v>67</v>
      </c>
      <c r="P70" s="58"/>
      <c r="Q70" s="87"/>
      <c r="R70" s="250"/>
      <c r="S70" s="245"/>
      <c r="T70" s="244"/>
      <c r="U70" s="131"/>
      <c r="V70" s="249"/>
    </row>
    <row r="71" spans="2:31" ht="18.75" customHeight="1" x14ac:dyDescent="0.15">
      <c r="B71" s="102" t="s">
        <v>55</v>
      </c>
      <c r="C71" s="76"/>
      <c r="D71" s="135">
        <v>59</v>
      </c>
      <c r="E71" s="74">
        <v>59</v>
      </c>
      <c r="F71" s="74">
        <v>59</v>
      </c>
      <c r="G71" s="74">
        <v>59</v>
      </c>
      <c r="H71" s="74">
        <v>63</v>
      </c>
      <c r="I71" s="74">
        <v>59</v>
      </c>
      <c r="J71" s="74">
        <v>67</v>
      </c>
      <c r="K71" s="74">
        <v>67</v>
      </c>
      <c r="L71" s="74">
        <v>67</v>
      </c>
      <c r="M71" s="74">
        <v>67</v>
      </c>
      <c r="N71" s="74">
        <v>67</v>
      </c>
      <c r="O71" s="136">
        <v>67</v>
      </c>
      <c r="P71" s="58" t="str">
        <f>"平均 "&amp;TEXT(AVERAGE(D71:O71),"#,#.#")&amp;" kW"</f>
        <v>平均 63.3 kW</v>
      </c>
      <c r="Q71" s="87"/>
      <c r="R71" s="248"/>
      <c r="S71" s="245"/>
      <c r="T71" s="244"/>
      <c r="U71" s="131"/>
      <c r="V71" s="249"/>
    </row>
    <row r="72" spans="2:31" ht="18.75" customHeight="1" x14ac:dyDescent="0.15">
      <c r="B72" s="103" t="s">
        <v>56</v>
      </c>
      <c r="C72" s="61" t="s">
        <v>6</v>
      </c>
      <c r="D72" s="233">
        <v>96</v>
      </c>
      <c r="E72" s="234">
        <v>96</v>
      </c>
      <c r="F72" s="234">
        <v>96</v>
      </c>
      <c r="G72" s="234">
        <v>96</v>
      </c>
      <c r="H72" s="234">
        <v>96</v>
      </c>
      <c r="I72" s="234">
        <v>96</v>
      </c>
      <c r="J72" s="234">
        <v>96</v>
      </c>
      <c r="K72" s="234">
        <v>96</v>
      </c>
      <c r="L72" s="234">
        <v>96</v>
      </c>
      <c r="M72" s="234">
        <v>96</v>
      </c>
      <c r="N72" s="234">
        <v>96</v>
      </c>
      <c r="O72" s="234">
        <v>96</v>
      </c>
      <c r="P72" s="81"/>
      <c r="Q72" s="88"/>
      <c r="R72" s="251"/>
      <c r="S72" s="252"/>
      <c r="T72" s="244"/>
      <c r="U72" s="131"/>
      <c r="V72" s="249"/>
    </row>
    <row r="73" spans="2:31" ht="18.75" customHeight="1" thickBot="1" x14ac:dyDescent="0.2">
      <c r="B73" s="104" t="s">
        <v>57</v>
      </c>
      <c r="C73" s="77"/>
      <c r="D73" s="135">
        <v>96</v>
      </c>
      <c r="E73" s="74">
        <v>97</v>
      </c>
      <c r="F73" s="74">
        <v>97</v>
      </c>
      <c r="G73" s="74">
        <v>98</v>
      </c>
      <c r="H73" s="74">
        <v>98</v>
      </c>
      <c r="I73" s="74">
        <v>97</v>
      </c>
      <c r="J73" s="74">
        <v>97</v>
      </c>
      <c r="K73" s="74">
        <v>96</v>
      </c>
      <c r="L73" s="74">
        <v>96</v>
      </c>
      <c r="M73" s="74">
        <v>95</v>
      </c>
      <c r="N73" s="74">
        <v>96</v>
      </c>
      <c r="O73" s="136">
        <v>97</v>
      </c>
      <c r="P73" s="82" t="str">
        <f>"平均 "&amp;ROUNDDOWN(AVERAGE(D73:O73),2)&amp;" %"</f>
        <v>平均 96.66 %</v>
      </c>
      <c r="Q73" s="89"/>
      <c r="R73" s="8"/>
      <c r="S73" s="45"/>
      <c r="U73" s="1"/>
    </row>
    <row r="74" spans="2:31" ht="18.75" customHeight="1" x14ac:dyDescent="0.15">
      <c r="B74" s="100" t="s">
        <v>19</v>
      </c>
      <c r="C74" s="29" t="s">
        <v>7</v>
      </c>
      <c r="D74" s="137">
        <v>0</v>
      </c>
      <c r="E74" s="6">
        <v>0</v>
      </c>
      <c r="F74" s="7">
        <v>0</v>
      </c>
      <c r="G74" s="7">
        <v>0</v>
      </c>
      <c r="H74" s="7">
        <v>0</v>
      </c>
      <c r="I74" s="7">
        <v>0</v>
      </c>
      <c r="J74" s="7">
        <v>0</v>
      </c>
      <c r="K74" s="7">
        <v>0</v>
      </c>
      <c r="L74" s="7">
        <v>0</v>
      </c>
      <c r="M74" s="7">
        <v>1864</v>
      </c>
      <c r="N74" s="7">
        <v>1984</v>
      </c>
      <c r="O74" s="138">
        <v>1819</v>
      </c>
      <c r="P74" s="261" t="str">
        <f>$P$22</f>
        <v>2022.4月
～2023.3月
実績</v>
      </c>
      <c r="Q74" s="90"/>
      <c r="U74" s="3"/>
    </row>
    <row r="75" spans="2:31" ht="18.75" customHeight="1" x14ac:dyDescent="0.15">
      <c r="B75" s="101" t="s">
        <v>20</v>
      </c>
      <c r="C75" s="30" t="s">
        <v>15</v>
      </c>
      <c r="D75" s="36">
        <v>8354</v>
      </c>
      <c r="E75" s="13">
        <v>7726</v>
      </c>
      <c r="F75" s="14">
        <v>10500</v>
      </c>
      <c r="G75" s="14">
        <v>8700</v>
      </c>
      <c r="H75" s="12">
        <v>9559</v>
      </c>
      <c r="I75" s="12">
        <v>8928</v>
      </c>
      <c r="J75" s="12">
        <v>6397</v>
      </c>
      <c r="K75" s="14">
        <v>6119</v>
      </c>
      <c r="L75" s="14">
        <v>6764</v>
      </c>
      <c r="M75" s="14">
        <v>5542</v>
      </c>
      <c r="N75" s="14">
        <v>6071</v>
      </c>
      <c r="O75" s="37">
        <v>4887</v>
      </c>
      <c r="P75" s="262"/>
      <c r="Q75" s="90"/>
    </row>
    <row r="76" spans="2:31" ht="18.75" customHeight="1" x14ac:dyDescent="0.15">
      <c r="B76" s="103" t="s">
        <v>21</v>
      </c>
      <c r="C76" s="61" t="s">
        <v>16</v>
      </c>
      <c r="D76" s="38">
        <v>7395</v>
      </c>
      <c r="E76" s="60">
        <v>6144</v>
      </c>
      <c r="F76" s="12">
        <v>8846</v>
      </c>
      <c r="G76" s="12">
        <v>9427</v>
      </c>
      <c r="H76" s="12">
        <v>7921</v>
      </c>
      <c r="I76" s="12">
        <v>7280</v>
      </c>
      <c r="J76" s="12">
        <v>5463</v>
      </c>
      <c r="K76" s="12">
        <v>6154</v>
      </c>
      <c r="L76" s="12">
        <v>4841</v>
      </c>
      <c r="M76" s="12">
        <v>6201</v>
      </c>
      <c r="N76" s="12">
        <v>6290</v>
      </c>
      <c r="O76" s="39">
        <v>5467</v>
      </c>
      <c r="P76" s="262"/>
      <c r="Q76" s="90"/>
      <c r="T76" s="16"/>
    </row>
    <row r="77" spans="2:31" ht="18.75" customHeight="1" x14ac:dyDescent="0.15">
      <c r="B77" s="105" t="s">
        <v>40</v>
      </c>
      <c r="C77" s="78"/>
      <c r="D77" s="38">
        <v>52</v>
      </c>
      <c r="E77" s="60">
        <v>54</v>
      </c>
      <c r="F77" s="12">
        <v>58</v>
      </c>
      <c r="G77" s="12">
        <v>53</v>
      </c>
      <c r="H77" s="12">
        <v>63</v>
      </c>
      <c r="I77" s="12">
        <v>55</v>
      </c>
      <c r="J77" s="12">
        <v>45</v>
      </c>
      <c r="K77" s="12">
        <v>43</v>
      </c>
      <c r="L77" s="12">
        <v>43</v>
      </c>
      <c r="M77" s="12">
        <v>50</v>
      </c>
      <c r="N77" s="12">
        <v>51</v>
      </c>
      <c r="O77" s="39">
        <v>49</v>
      </c>
      <c r="P77" s="262"/>
      <c r="Q77" s="90"/>
    </row>
    <row r="78" spans="2:31" ht="18.75" customHeight="1" thickBot="1" x14ac:dyDescent="0.2">
      <c r="B78" s="104" t="s">
        <v>41</v>
      </c>
      <c r="C78" s="77"/>
      <c r="D78" s="66">
        <f>ROUND(D69/D77/30/24*100,1)</f>
        <v>42.1</v>
      </c>
      <c r="E78" s="65">
        <f>ROUND(E69/E77/30/24*100,1)</f>
        <v>35.700000000000003</v>
      </c>
      <c r="F78" s="63">
        <f t="shared" ref="F78:O78" si="18">ROUND(F69/F77/30/24*100,1)</f>
        <v>46.3</v>
      </c>
      <c r="G78" s="63">
        <f t="shared" si="18"/>
        <v>47.5</v>
      </c>
      <c r="H78" s="63">
        <f t="shared" si="18"/>
        <v>38.5</v>
      </c>
      <c r="I78" s="63">
        <f t="shared" si="18"/>
        <v>40.9</v>
      </c>
      <c r="J78" s="63">
        <f t="shared" si="18"/>
        <v>36.6</v>
      </c>
      <c r="K78" s="63">
        <f t="shared" si="18"/>
        <v>39.6</v>
      </c>
      <c r="L78" s="63">
        <f t="shared" si="18"/>
        <v>37.5</v>
      </c>
      <c r="M78" s="63">
        <f t="shared" si="18"/>
        <v>37.799999999999997</v>
      </c>
      <c r="N78" s="63">
        <f t="shared" si="18"/>
        <v>39.1</v>
      </c>
      <c r="O78" s="62">
        <f t="shared" si="18"/>
        <v>34.5</v>
      </c>
      <c r="P78" s="58" t="str">
        <f>"平均 "&amp;TEXT(AVERAGE(D78:O78),"#,#.#")&amp;" %"</f>
        <v>平均 39.7 %</v>
      </c>
      <c r="Q78" s="87"/>
    </row>
    <row r="79" spans="2:31" ht="18.75" customHeight="1" thickBot="1" x14ac:dyDescent="0.2">
      <c r="B79" s="263" t="s">
        <v>8</v>
      </c>
      <c r="C79" s="264"/>
      <c r="D79" s="263" t="s">
        <v>9</v>
      </c>
      <c r="E79" s="265"/>
      <c r="F79" s="265"/>
      <c r="G79" s="265"/>
      <c r="H79" s="265"/>
      <c r="I79" s="265"/>
      <c r="J79" s="265"/>
      <c r="K79" s="265"/>
      <c r="L79" s="265"/>
      <c r="M79" s="265"/>
      <c r="N79" s="265"/>
      <c r="O79" s="265"/>
      <c r="P79" s="59" t="s">
        <v>30</v>
      </c>
      <c r="Q79" s="91"/>
      <c r="T79" s="16"/>
      <c r="U79" s="16"/>
      <c r="V79" s="16"/>
      <c r="W79" s="16"/>
      <c r="X79" s="16"/>
      <c r="Y79" s="16"/>
      <c r="Z79" s="16"/>
      <c r="AA79" s="16"/>
      <c r="AB79" s="16"/>
      <c r="AC79" s="16"/>
      <c r="AD79" s="16"/>
      <c r="AE79" s="16"/>
    </row>
    <row r="80" spans="2:31" ht="18.75" customHeight="1" x14ac:dyDescent="0.15">
      <c r="B80" s="100" t="s">
        <v>22</v>
      </c>
      <c r="C80" s="107" t="s">
        <v>42</v>
      </c>
      <c r="D80" s="115">
        <f>ROUNDDOWN(D70*$P$80*(1.85-D72/100),2)</f>
        <v>0</v>
      </c>
      <c r="E80" s="115">
        <f>ROUNDDOWN(E70*$P$80*(1.85-E72/100),2)</f>
        <v>0</v>
      </c>
      <c r="F80" s="115">
        <f t="shared" ref="F80:N80" si="19">ROUNDDOWN(F70*$P$80*(1.85-F72/100),2)</f>
        <v>0</v>
      </c>
      <c r="G80" s="115">
        <f t="shared" si="19"/>
        <v>0</v>
      </c>
      <c r="H80" s="115">
        <f t="shared" si="19"/>
        <v>0</v>
      </c>
      <c r="I80" s="115">
        <f t="shared" si="19"/>
        <v>0</v>
      </c>
      <c r="J80" s="115">
        <f t="shared" si="19"/>
        <v>0</v>
      </c>
      <c r="K80" s="115">
        <f t="shared" si="19"/>
        <v>0</v>
      </c>
      <c r="L80" s="115">
        <f t="shared" si="19"/>
        <v>0</v>
      </c>
      <c r="M80" s="115">
        <f t="shared" si="19"/>
        <v>0</v>
      </c>
      <c r="N80" s="115">
        <f t="shared" si="19"/>
        <v>0</v>
      </c>
      <c r="O80" s="116">
        <f>ROUNDDOWN(O70*$P$80*(1.85-O72/100),2)</f>
        <v>0</v>
      </c>
      <c r="P80" s="128"/>
      <c r="Q80" s="92"/>
      <c r="T80" s="16"/>
      <c r="U80" s="16"/>
      <c r="V80" s="16"/>
      <c r="W80" s="16"/>
      <c r="X80" s="16"/>
      <c r="Y80" s="16"/>
      <c r="Z80" s="16"/>
      <c r="AA80" s="16"/>
      <c r="AB80" s="16"/>
      <c r="AC80" s="16"/>
      <c r="AD80" s="16"/>
      <c r="AE80" s="16"/>
    </row>
    <row r="81" spans="2:31" ht="18.75" customHeight="1" x14ac:dyDescent="0.15">
      <c r="B81" s="103" t="s">
        <v>23</v>
      </c>
      <c r="C81" s="35" t="s">
        <v>17</v>
      </c>
      <c r="D81" s="117">
        <f>D74*$P$81</f>
        <v>0</v>
      </c>
      <c r="E81" s="118">
        <f>E74*$P$81</f>
        <v>0</v>
      </c>
      <c r="F81" s="118">
        <f t="shared" ref="F81:N81" si="20">F74*$P$81</f>
        <v>0</v>
      </c>
      <c r="G81" s="118">
        <f t="shared" si="20"/>
        <v>0</v>
      </c>
      <c r="H81" s="118">
        <f t="shared" si="20"/>
        <v>0</v>
      </c>
      <c r="I81" s="118">
        <f t="shared" si="20"/>
        <v>0</v>
      </c>
      <c r="J81" s="118">
        <f t="shared" si="20"/>
        <v>0</v>
      </c>
      <c r="K81" s="118">
        <f t="shared" si="20"/>
        <v>0</v>
      </c>
      <c r="L81" s="118">
        <f t="shared" si="20"/>
        <v>0</v>
      </c>
      <c r="M81" s="118">
        <f t="shared" si="20"/>
        <v>0</v>
      </c>
      <c r="N81" s="118">
        <f t="shared" si="20"/>
        <v>0</v>
      </c>
      <c r="O81" s="120">
        <f>O74*$P$81</f>
        <v>0</v>
      </c>
      <c r="P81" s="129"/>
      <c r="Q81" s="93"/>
      <c r="T81" s="16"/>
      <c r="U81" s="16"/>
      <c r="V81" s="16"/>
      <c r="W81" s="16"/>
      <c r="X81" s="16"/>
      <c r="Y81" s="16"/>
      <c r="Z81" s="16"/>
      <c r="AA81" s="16"/>
      <c r="AB81" s="16"/>
      <c r="AC81" s="16"/>
      <c r="AD81" s="16"/>
      <c r="AE81" s="16"/>
    </row>
    <row r="82" spans="2:31" ht="18.75" customHeight="1" x14ac:dyDescent="0.15">
      <c r="B82" s="103" t="s">
        <v>32</v>
      </c>
      <c r="C82" s="35" t="s">
        <v>18</v>
      </c>
      <c r="D82" s="121"/>
      <c r="E82" s="122"/>
      <c r="F82" s="123"/>
      <c r="G82" s="123"/>
      <c r="H82" s="123"/>
      <c r="I82" s="123"/>
      <c r="J82" s="123"/>
      <c r="K82" s="123"/>
      <c r="L82" s="123"/>
      <c r="M82" s="119">
        <f>M75*$P$82</f>
        <v>0</v>
      </c>
      <c r="N82" s="119">
        <f>N75*$P$82</f>
        <v>0</v>
      </c>
      <c r="O82" s="120">
        <f>O75*$P$82</f>
        <v>0</v>
      </c>
      <c r="P82" s="129"/>
      <c r="Q82" s="93"/>
      <c r="T82" s="16"/>
      <c r="U82" s="16"/>
      <c r="V82" s="16"/>
      <c r="W82" s="16"/>
      <c r="X82" s="16"/>
      <c r="Y82" s="16"/>
      <c r="Z82" s="16"/>
      <c r="AA82" s="16"/>
      <c r="AB82" s="16"/>
      <c r="AC82" s="16"/>
      <c r="AD82" s="16"/>
      <c r="AE82" s="16"/>
    </row>
    <row r="83" spans="2:31" ht="18.75" customHeight="1" x14ac:dyDescent="0.15">
      <c r="B83" s="103" t="s">
        <v>33</v>
      </c>
      <c r="C83" s="35" t="s">
        <v>34</v>
      </c>
      <c r="D83" s="117">
        <f>D75*$P$83</f>
        <v>0</v>
      </c>
      <c r="E83" s="118">
        <f>E75*$P$83</f>
        <v>0</v>
      </c>
      <c r="F83" s="118">
        <f t="shared" ref="F83:L83" si="21">F75*$P$83</f>
        <v>0</v>
      </c>
      <c r="G83" s="118">
        <f t="shared" si="21"/>
        <v>0</v>
      </c>
      <c r="H83" s="118">
        <f t="shared" si="21"/>
        <v>0</v>
      </c>
      <c r="I83" s="118">
        <f t="shared" si="21"/>
        <v>0</v>
      </c>
      <c r="J83" s="118">
        <f t="shared" si="21"/>
        <v>0</v>
      </c>
      <c r="K83" s="118">
        <f t="shared" si="21"/>
        <v>0</v>
      </c>
      <c r="L83" s="118">
        <f t="shared" si="21"/>
        <v>0</v>
      </c>
      <c r="M83" s="123"/>
      <c r="N83" s="123"/>
      <c r="O83" s="124"/>
      <c r="P83" s="129"/>
      <c r="Q83" s="93"/>
      <c r="T83" s="16"/>
      <c r="U83" s="16"/>
      <c r="V83" s="16"/>
      <c r="W83" s="16"/>
      <c r="X83" s="16"/>
      <c r="Y83" s="16"/>
      <c r="Z83" s="16"/>
      <c r="AA83" s="16"/>
      <c r="AB83" s="16"/>
      <c r="AC83" s="16"/>
      <c r="AD83" s="16"/>
      <c r="AE83" s="16"/>
    </row>
    <row r="84" spans="2:31" ht="18.75" customHeight="1" x14ac:dyDescent="0.15">
      <c r="B84" s="101" t="s">
        <v>24</v>
      </c>
      <c r="C84" s="160" t="s">
        <v>35</v>
      </c>
      <c r="D84" s="161">
        <f>D76*$P$84</f>
        <v>0</v>
      </c>
      <c r="E84" s="161">
        <f>E76*$P$84</f>
        <v>0</v>
      </c>
      <c r="F84" s="161">
        <f t="shared" ref="F84:N84" si="22">F76*$P$84</f>
        <v>0</v>
      </c>
      <c r="G84" s="161">
        <f t="shared" si="22"/>
        <v>0</v>
      </c>
      <c r="H84" s="161">
        <f t="shared" si="22"/>
        <v>0</v>
      </c>
      <c r="I84" s="161">
        <f t="shared" si="22"/>
        <v>0</v>
      </c>
      <c r="J84" s="161">
        <f t="shared" si="22"/>
        <v>0</v>
      </c>
      <c r="K84" s="161">
        <f t="shared" si="22"/>
        <v>0</v>
      </c>
      <c r="L84" s="161">
        <f t="shared" si="22"/>
        <v>0</v>
      </c>
      <c r="M84" s="161">
        <f t="shared" si="22"/>
        <v>0</v>
      </c>
      <c r="N84" s="161">
        <f t="shared" si="22"/>
        <v>0</v>
      </c>
      <c r="O84" s="127">
        <f>O76*$P$84</f>
        <v>0</v>
      </c>
      <c r="P84" s="162"/>
      <c r="Q84" s="93"/>
      <c r="T84" s="16"/>
      <c r="U84" s="16"/>
      <c r="V84" s="133"/>
      <c r="W84" s="16"/>
      <c r="X84" s="16"/>
      <c r="Y84" s="16"/>
      <c r="Z84" s="16"/>
      <c r="AA84" s="16"/>
      <c r="AB84" s="16"/>
      <c r="AC84" s="16"/>
      <c r="AD84" s="16"/>
      <c r="AE84" s="16"/>
    </row>
    <row r="85" spans="2:31" ht="18.75" customHeight="1" thickBot="1" x14ac:dyDescent="0.2">
      <c r="B85" s="103" t="s">
        <v>108</v>
      </c>
      <c r="C85" s="35" t="s">
        <v>73</v>
      </c>
      <c r="D85" s="165">
        <f>D70*$P$85</f>
        <v>0</v>
      </c>
      <c r="E85" s="118">
        <f>E70*$P85</f>
        <v>0</v>
      </c>
      <c r="F85" s="119">
        <f t="shared" ref="F85:N85" si="23">F70*$P85</f>
        <v>0</v>
      </c>
      <c r="G85" s="119">
        <f t="shared" si="23"/>
        <v>0</v>
      </c>
      <c r="H85" s="119">
        <f t="shared" si="23"/>
        <v>0</v>
      </c>
      <c r="I85" s="119">
        <f t="shared" si="23"/>
        <v>0</v>
      </c>
      <c r="J85" s="119">
        <f t="shared" si="23"/>
        <v>0</v>
      </c>
      <c r="K85" s="119">
        <f t="shared" si="23"/>
        <v>0</v>
      </c>
      <c r="L85" s="119">
        <f t="shared" si="23"/>
        <v>0</v>
      </c>
      <c r="M85" s="119">
        <f t="shared" si="23"/>
        <v>0</v>
      </c>
      <c r="N85" s="119">
        <f t="shared" si="23"/>
        <v>0</v>
      </c>
      <c r="O85" s="119">
        <f>O70*$P85</f>
        <v>0</v>
      </c>
      <c r="P85" s="195"/>
      <c r="Q85" s="93"/>
      <c r="T85" s="16"/>
      <c r="U85" s="16"/>
      <c r="V85" s="133"/>
      <c r="W85" s="16"/>
      <c r="X85" s="16"/>
      <c r="Y85" s="16"/>
      <c r="Z85" s="16"/>
      <c r="AA85" s="16"/>
      <c r="AB85" s="16"/>
      <c r="AC85" s="16"/>
      <c r="AD85" s="16"/>
      <c r="AE85" s="16"/>
    </row>
    <row r="86" spans="2:31" ht="18.75" customHeight="1" thickBot="1" x14ac:dyDescent="0.2">
      <c r="B86" s="158" t="s">
        <v>25</v>
      </c>
      <c r="C86" s="159" t="s">
        <v>74</v>
      </c>
      <c r="D86" s="163">
        <f>INT(SUM(D80:D84)-D85)</f>
        <v>0</v>
      </c>
      <c r="E86" s="163">
        <f t="shared" ref="E86:M86" si="24">INT(SUM(E80:E84)-E85)</f>
        <v>0</v>
      </c>
      <c r="F86" s="164">
        <f t="shared" si="24"/>
        <v>0</v>
      </c>
      <c r="G86" s="164">
        <f t="shared" si="24"/>
        <v>0</v>
      </c>
      <c r="H86" s="164">
        <f t="shared" si="24"/>
        <v>0</v>
      </c>
      <c r="I86" s="164">
        <f t="shared" si="24"/>
        <v>0</v>
      </c>
      <c r="J86" s="164">
        <f t="shared" si="24"/>
        <v>0</v>
      </c>
      <c r="K86" s="164">
        <f t="shared" si="24"/>
        <v>0</v>
      </c>
      <c r="L86" s="164">
        <f t="shared" si="24"/>
        <v>0</v>
      </c>
      <c r="M86" s="164">
        <f t="shared" si="24"/>
        <v>0</v>
      </c>
      <c r="N86" s="164">
        <f>INT(SUM(N80:N84)-N85)</f>
        <v>0</v>
      </c>
      <c r="O86" s="164">
        <f>INT(SUM(O80:O84)-O85)</f>
        <v>0</v>
      </c>
      <c r="P86" s="110">
        <f>SUM(D86:O86)</f>
        <v>0</v>
      </c>
      <c r="Q86" s="94"/>
      <c r="R86" s="260"/>
      <c r="S86" s="260"/>
      <c r="T86" s="260"/>
      <c r="U86" s="260"/>
      <c r="V86" s="260"/>
      <c r="W86" s="16"/>
      <c r="X86" s="16"/>
      <c r="Y86" s="16"/>
      <c r="Z86" s="16"/>
      <c r="AA86" s="16"/>
      <c r="AB86" s="16"/>
      <c r="AC86" s="16"/>
      <c r="AD86" s="16"/>
      <c r="AE86" s="16"/>
    </row>
    <row r="87" spans="2:31" s="20" customFormat="1" ht="21" customHeight="1" x14ac:dyDescent="0.15">
      <c r="B87" s="24"/>
      <c r="C87" s="109" t="s">
        <v>31</v>
      </c>
      <c r="D87" s="24"/>
      <c r="E87" s="24"/>
      <c r="F87" s="24"/>
      <c r="G87" s="24"/>
      <c r="H87" s="24"/>
      <c r="I87" s="24"/>
      <c r="J87" s="24"/>
      <c r="K87" s="49"/>
      <c r="L87" s="24"/>
      <c r="M87" s="24"/>
      <c r="N87" s="24"/>
      <c r="O87" s="42"/>
      <c r="P87" s="111"/>
      <c r="Q87" s="68"/>
      <c r="R87" s="173"/>
      <c r="S87" s="174"/>
      <c r="T87" s="175"/>
      <c r="U87" s="176"/>
      <c r="V87" s="176"/>
      <c r="W87" s="25"/>
      <c r="X87" s="25"/>
      <c r="Y87" s="25"/>
      <c r="Z87" s="25"/>
      <c r="AA87" s="25"/>
      <c r="AB87" s="25"/>
      <c r="AC87" s="25"/>
      <c r="AD87" s="25"/>
      <c r="AE87" s="25"/>
    </row>
    <row r="88" spans="2:31" s="20" customFormat="1" ht="21.75" customHeight="1" thickBot="1" x14ac:dyDescent="0.2">
      <c r="B88" s="134">
        <v>4</v>
      </c>
      <c r="C88" s="108"/>
      <c r="D88" s="24"/>
      <c r="E88" s="24"/>
      <c r="F88" s="24"/>
      <c r="G88" s="24"/>
      <c r="H88" s="24"/>
      <c r="I88" s="49"/>
      <c r="J88" s="49"/>
      <c r="K88" s="49"/>
      <c r="L88" s="24"/>
      <c r="M88" s="24"/>
      <c r="N88" s="24"/>
      <c r="O88" s="24"/>
      <c r="P88" s="24"/>
      <c r="Q88" s="24"/>
      <c r="R88" s="19"/>
      <c r="T88" s="25"/>
      <c r="U88" s="25"/>
      <c r="V88" s="25"/>
      <c r="W88" s="25"/>
      <c r="X88" s="25"/>
      <c r="Y88" s="25"/>
      <c r="Z88" s="25"/>
      <c r="AA88" s="25"/>
      <c r="AB88" s="25"/>
      <c r="AC88" s="25"/>
      <c r="AD88" s="25"/>
      <c r="AE88" s="25"/>
    </row>
    <row r="89" spans="2:31" s="20" customFormat="1" ht="18" customHeight="1" x14ac:dyDescent="0.15">
      <c r="B89" s="266" t="s">
        <v>161</v>
      </c>
      <c r="C89" s="64" t="s">
        <v>162</v>
      </c>
      <c r="D89" s="50"/>
      <c r="E89" s="50"/>
      <c r="F89" s="50"/>
      <c r="G89" s="54"/>
      <c r="H89" s="55" t="s">
        <v>37</v>
      </c>
      <c r="I89" s="268">
        <f>MAX(D95:O95)</f>
        <v>325</v>
      </c>
      <c r="J89" s="268"/>
      <c r="K89" s="269" t="s">
        <v>39</v>
      </c>
      <c r="L89" s="269"/>
      <c r="M89" s="56" t="s">
        <v>156</v>
      </c>
      <c r="N89" s="236"/>
      <c r="O89" s="237" t="s">
        <v>111</v>
      </c>
      <c r="P89" s="238"/>
      <c r="Q89" s="83"/>
      <c r="R89" s="19"/>
    </row>
    <row r="90" spans="2:31" s="20" customFormat="1" ht="20.25" customHeight="1" thickBot="1" x14ac:dyDescent="0.2">
      <c r="B90" s="267"/>
      <c r="C90" s="184" t="s">
        <v>154</v>
      </c>
      <c r="D90" s="67"/>
      <c r="E90" s="51"/>
      <c r="F90" s="51"/>
      <c r="G90" s="57"/>
      <c r="H90" s="52" t="s">
        <v>36</v>
      </c>
      <c r="I90" s="270">
        <v>1000</v>
      </c>
      <c r="J90" s="270"/>
      <c r="K90" s="271" t="s">
        <v>38</v>
      </c>
      <c r="L90" s="271"/>
      <c r="M90" s="141">
        <v>875</v>
      </c>
      <c r="N90" s="140"/>
      <c r="O90" s="51"/>
      <c r="P90" s="53"/>
      <c r="Q90" s="49"/>
      <c r="R90" s="19"/>
      <c r="V90" s="132"/>
    </row>
    <row r="91" spans="2:31" ht="18.75" customHeight="1" x14ac:dyDescent="0.15">
      <c r="B91" s="273" t="s">
        <v>1</v>
      </c>
      <c r="C91" s="273" t="s">
        <v>2</v>
      </c>
      <c r="D91" s="278" t="s">
        <v>136</v>
      </c>
      <c r="E91" s="279"/>
      <c r="F91" s="279"/>
      <c r="G91" s="279"/>
      <c r="H91" s="279"/>
      <c r="I91" s="279"/>
      <c r="J91" s="275" t="s">
        <v>141</v>
      </c>
      <c r="K91" s="276"/>
      <c r="L91" s="276"/>
      <c r="M91" s="276"/>
      <c r="N91" s="276"/>
      <c r="O91" s="276"/>
      <c r="P91" s="273" t="s">
        <v>14</v>
      </c>
      <c r="Q91" s="86"/>
      <c r="R91" s="260"/>
      <c r="S91" s="260"/>
      <c r="T91" s="260"/>
      <c r="U91" s="260"/>
      <c r="V91" s="260"/>
    </row>
    <row r="92" spans="2:31" ht="18.75" customHeight="1" thickBot="1" x14ac:dyDescent="0.2">
      <c r="B92" s="277"/>
      <c r="C92" s="277"/>
      <c r="D92" s="32" t="s">
        <v>118</v>
      </c>
      <c r="E92" s="32" t="s">
        <v>119</v>
      </c>
      <c r="F92" s="32" t="s">
        <v>120</v>
      </c>
      <c r="G92" s="32" t="s">
        <v>121</v>
      </c>
      <c r="H92" s="32" t="s">
        <v>122</v>
      </c>
      <c r="I92" s="31" t="s">
        <v>13</v>
      </c>
      <c r="J92" s="32" t="s">
        <v>124</v>
      </c>
      <c r="K92" s="32" t="s">
        <v>125</v>
      </c>
      <c r="L92" s="32" t="s">
        <v>126</v>
      </c>
      <c r="M92" s="34" t="s">
        <v>127</v>
      </c>
      <c r="N92" s="34" t="s">
        <v>128</v>
      </c>
      <c r="O92" s="34" t="s">
        <v>129</v>
      </c>
      <c r="P92" s="274"/>
      <c r="Q92" s="28"/>
      <c r="R92" s="244"/>
      <c r="S92" s="245"/>
      <c r="T92" s="246"/>
      <c r="U92" s="245"/>
      <c r="V92" s="247"/>
    </row>
    <row r="93" spans="2:31" ht="18.75" customHeight="1" x14ac:dyDescent="0.15">
      <c r="B93" s="100" t="s">
        <v>26</v>
      </c>
      <c r="C93" s="29" t="s">
        <v>4</v>
      </c>
      <c r="D93" s="6">
        <v>103054</v>
      </c>
      <c r="E93" s="6">
        <v>103213</v>
      </c>
      <c r="F93" s="6">
        <v>114402</v>
      </c>
      <c r="G93" s="6">
        <v>118093</v>
      </c>
      <c r="H93" s="6">
        <v>109520</v>
      </c>
      <c r="I93" s="6">
        <v>122794</v>
      </c>
      <c r="J93" s="6">
        <v>107719</v>
      </c>
      <c r="K93" s="6">
        <v>107071</v>
      </c>
      <c r="L93" s="6">
        <v>106145</v>
      </c>
      <c r="M93" s="6">
        <v>111664</v>
      </c>
      <c r="N93" s="6">
        <v>111838</v>
      </c>
      <c r="O93" s="6">
        <v>101860</v>
      </c>
      <c r="P93" s="33" t="str">
        <f>"計 "&amp;TEXT(SUM(D93:O93),"#,#")&amp;" kWh"</f>
        <v>計 1,317,373 kWh</v>
      </c>
      <c r="Q93" s="87"/>
      <c r="R93" s="248"/>
      <c r="S93" s="245"/>
      <c r="T93" s="244"/>
      <c r="U93" s="131"/>
      <c r="V93" s="249"/>
    </row>
    <row r="94" spans="2:31" ht="18.75" customHeight="1" x14ac:dyDescent="0.15">
      <c r="B94" s="101" t="s">
        <v>54</v>
      </c>
      <c r="C94" s="30" t="s">
        <v>5</v>
      </c>
      <c r="D94" s="9">
        <f>$I$89</f>
        <v>325</v>
      </c>
      <c r="E94" s="9">
        <f t="shared" ref="E94:O94" si="25">$I$89</f>
        <v>325</v>
      </c>
      <c r="F94" s="10">
        <f t="shared" si="25"/>
        <v>325</v>
      </c>
      <c r="G94" s="10">
        <f t="shared" si="25"/>
        <v>325</v>
      </c>
      <c r="H94" s="10">
        <f t="shared" si="25"/>
        <v>325</v>
      </c>
      <c r="I94" s="10">
        <f t="shared" si="25"/>
        <v>325</v>
      </c>
      <c r="J94" s="10">
        <f t="shared" si="25"/>
        <v>325</v>
      </c>
      <c r="K94" s="10">
        <f t="shared" si="25"/>
        <v>325</v>
      </c>
      <c r="L94" s="10">
        <f t="shared" si="25"/>
        <v>325</v>
      </c>
      <c r="M94" s="10">
        <f t="shared" si="25"/>
        <v>325</v>
      </c>
      <c r="N94" s="10">
        <f t="shared" si="25"/>
        <v>325</v>
      </c>
      <c r="O94" s="10">
        <f t="shared" si="25"/>
        <v>325</v>
      </c>
      <c r="P94" s="58"/>
      <c r="Q94" s="87"/>
      <c r="R94" s="250"/>
      <c r="S94" s="245"/>
      <c r="T94" s="244"/>
      <c r="U94" s="131"/>
      <c r="V94" s="249"/>
    </row>
    <row r="95" spans="2:31" ht="18.75" customHeight="1" x14ac:dyDescent="0.15">
      <c r="B95" s="102" t="s">
        <v>55</v>
      </c>
      <c r="C95" s="76"/>
      <c r="D95" s="135">
        <v>325</v>
      </c>
      <c r="E95" s="74">
        <v>325</v>
      </c>
      <c r="F95" s="74">
        <v>325</v>
      </c>
      <c r="G95" s="74">
        <v>325</v>
      </c>
      <c r="H95" s="74">
        <v>320</v>
      </c>
      <c r="I95" s="74">
        <v>325</v>
      </c>
      <c r="J95" s="74">
        <v>321</v>
      </c>
      <c r="K95" s="74">
        <v>321</v>
      </c>
      <c r="L95" s="74">
        <v>321</v>
      </c>
      <c r="M95" s="74">
        <v>321</v>
      </c>
      <c r="N95" s="74">
        <v>321</v>
      </c>
      <c r="O95" s="136">
        <v>321</v>
      </c>
      <c r="P95" s="58" t="str">
        <f>"平均 "&amp;TEXT(AVERAGE(D95:O95),"#,#.#")&amp;" kW"</f>
        <v>平均 322.6 kW</v>
      </c>
      <c r="Q95" s="87"/>
      <c r="R95" s="248"/>
      <c r="S95" s="245"/>
      <c r="T95" s="244"/>
      <c r="U95" s="131"/>
      <c r="V95" s="249"/>
    </row>
    <row r="96" spans="2:31" ht="18.75" customHeight="1" x14ac:dyDescent="0.15">
      <c r="B96" s="103" t="s">
        <v>56</v>
      </c>
      <c r="C96" s="61" t="s">
        <v>6</v>
      </c>
      <c r="D96" s="233">
        <v>97</v>
      </c>
      <c r="E96" s="234">
        <v>97</v>
      </c>
      <c r="F96" s="234">
        <v>97</v>
      </c>
      <c r="G96" s="234">
        <v>97</v>
      </c>
      <c r="H96" s="234">
        <v>97</v>
      </c>
      <c r="I96" s="234">
        <v>97</v>
      </c>
      <c r="J96" s="234">
        <v>97</v>
      </c>
      <c r="K96" s="234">
        <v>97</v>
      </c>
      <c r="L96" s="234">
        <v>97</v>
      </c>
      <c r="M96" s="234">
        <v>97</v>
      </c>
      <c r="N96" s="234">
        <v>97</v>
      </c>
      <c r="O96" s="234">
        <v>97</v>
      </c>
      <c r="P96" s="75"/>
      <c r="Q96" s="89"/>
      <c r="R96" s="251"/>
      <c r="S96" s="252"/>
      <c r="T96" s="244"/>
      <c r="U96" s="131"/>
      <c r="V96" s="249"/>
    </row>
    <row r="97" spans="2:31" ht="18.75" customHeight="1" thickBot="1" x14ac:dyDescent="0.2">
      <c r="B97" s="104" t="s">
        <v>57</v>
      </c>
      <c r="C97" s="77"/>
      <c r="D97" s="135">
        <v>97</v>
      </c>
      <c r="E97" s="74">
        <v>98</v>
      </c>
      <c r="F97" s="74">
        <v>98</v>
      </c>
      <c r="G97" s="74">
        <v>98</v>
      </c>
      <c r="H97" s="74">
        <v>98</v>
      </c>
      <c r="I97" s="74">
        <v>97</v>
      </c>
      <c r="J97" s="74">
        <v>97</v>
      </c>
      <c r="K97" s="74">
        <v>97</v>
      </c>
      <c r="L97" s="74">
        <v>97</v>
      </c>
      <c r="M97" s="74">
        <v>97</v>
      </c>
      <c r="N97" s="74">
        <v>97</v>
      </c>
      <c r="O97" s="136">
        <v>97</v>
      </c>
      <c r="P97" s="73" t="str">
        <f>"平均 "&amp;ROUNDDOWN(AVERAGE(D97:O97),2)&amp;" %"</f>
        <v>平均 97.33 %</v>
      </c>
      <c r="Q97" s="89"/>
      <c r="U97" s="45"/>
    </row>
    <row r="98" spans="2:31" ht="18.75" customHeight="1" x14ac:dyDescent="0.15">
      <c r="B98" s="100" t="s">
        <v>19</v>
      </c>
      <c r="C98" s="29" t="s">
        <v>7</v>
      </c>
      <c r="D98" s="137">
        <v>0</v>
      </c>
      <c r="E98" s="6">
        <v>0</v>
      </c>
      <c r="F98" s="7">
        <v>0</v>
      </c>
      <c r="G98" s="7">
        <v>0</v>
      </c>
      <c r="H98" s="7">
        <v>0</v>
      </c>
      <c r="I98" s="7">
        <v>0</v>
      </c>
      <c r="J98" s="7">
        <v>0</v>
      </c>
      <c r="K98" s="7">
        <v>0</v>
      </c>
      <c r="L98" s="7">
        <v>0</v>
      </c>
      <c r="M98" s="7">
        <v>11289</v>
      </c>
      <c r="N98" s="7">
        <v>11301</v>
      </c>
      <c r="O98" s="138">
        <v>10026</v>
      </c>
      <c r="P98" s="261" t="str">
        <f>$P$22</f>
        <v>2022.4月
～2023.3月
実績</v>
      </c>
      <c r="Q98" s="90"/>
    </row>
    <row r="99" spans="2:31" ht="18.75" customHeight="1" x14ac:dyDescent="0.15">
      <c r="B99" s="101" t="s">
        <v>20</v>
      </c>
      <c r="C99" s="30" t="s">
        <v>15</v>
      </c>
      <c r="D99" s="36">
        <v>53416</v>
      </c>
      <c r="E99" s="13">
        <v>53180</v>
      </c>
      <c r="F99" s="14">
        <v>56214</v>
      </c>
      <c r="G99" s="14">
        <v>53452</v>
      </c>
      <c r="H99" s="12">
        <v>54718</v>
      </c>
      <c r="I99" s="12">
        <v>65278</v>
      </c>
      <c r="J99" s="12">
        <v>56749</v>
      </c>
      <c r="K99" s="14">
        <v>51096</v>
      </c>
      <c r="L99" s="14">
        <v>61115</v>
      </c>
      <c r="M99" s="14">
        <v>48035</v>
      </c>
      <c r="N99" s="14">
        <v>47888</v>
      </c>
      <c r="O99" s="37">
        <v>43161</v>
      </c>
      <c r="P99" s="262"/>
      <c r="Q99" s="90"/>
    </row>
    <row r="100" spans="2:31" ht="18.75" customHeight="1" x14ac:dyDescent="0.15">
      <c r="B100" s="103" t="s">
        <v>21</v>
      </c>
      <c r="C100" s="61" t="s">
        <v>16</v>
      </c>
      <c r="D100" s="38">
        <v>49638</v>
      </c>
      <c r="E100" s="60">
        <v>50033</v>
      </c>
      <c r="F100" s="12">
        <v>58188</v>
      </c>
      <c r="G100" s="12">
        <v>64641</v>
      </c>
      <c r="H100" s="12">
        <v>54802</v>
      </c>
      <c r="I100" s="12">
        <v>57516</v>
      </c>
      <c r="J100" s="12">
        <v>50970</v>
      </c>
      <c r="K100" s="12">
        <v>55975</v>
      </c>
      <c r="L100" s="12">
        <v>45030</v>
      </c>
      <c r="M100" s="12">
        <v>52340</v>
      </c>
      <c r="N100" s="12">
        <v>52649</v>
      </c>
      <c r="O100" s="39">
        <v>48673</v>
      </c>
      <c r="P100" s="262"/>
      <c r="Q100" s="90"/>
      <c r="T100" s="16"/>
    </row>
    <row r="101" spans="2:31" ht="18.75" customHeight="1" x14ac:dyDescent="0.15">
      <c r="B101" s="105" t="s">
        <v>40</v>
      </c>
      <c r="C101" s="78"/>
      <c r="D101" s="38">
        <v>280</v>
      </c>
      <c r="E101" s="60">
        <v>299</v>
      </c>
      <c r="F101" s="12">
        <v>307</v>
      </c>
      <c r="G101" s="12">
        <v>320</v>
      </c>
      <c r="H101" s="12">
        <v>312</v>
      </c>
      <c r="I101" s="12">
        <v>315</v>
      </c>
      <c r="J101" s="12">
        <v>303</v>
      </c>
      <c r="K101" s="12">
        <v>293</v>
      </c>
      <c r="L101" s="12">
        <v>291</v>
      </c>
      <c r="M101" s="12">
        <v>295</v>
      </c>
      <c r="N101" s="12">
        <v>304</v>
      </c>
      <c r="O101" s="39">
        <v>284</v>
      </c>
      <c r="P101" s="262"/>
      <c r="Q101" s="90"/>
    </row>
    <row r="102" spans="2:31" ht="18.75" customHeight="1" thickBot="1" x14ac:dyDescent="0.2">
      <c r="B102" s="104" t="s">
        <v>41</v>
      </c>
      <c r="C102" s="77"/>
      <c r="D102" s="66">
        <f>ROUND(D93/D101/30/24*100,1)</f>
        <v>51.1</v>
      </c>
      <c r="E102" s="65">
        <f>ROUND(E93/E101/30/24*100,1)</f>
        <v>47.9</v>
      </c>
      <c r="F102" s="63">
        <f t="shared" ref="F102:O102" si="26">ROUND(F93/F101/30/24*100,1)</f>
        <v>51.8</v>
      </c>
      <c r="G102" s="63">
        <f t="shared" si="26"/>
        <v>51.3</v>
      </c>
      <c r="H102" s="63">
        <f t="shared" si="26"/>
        <v>48.8</v>
      </c>
      <c r="I102" s="63">
        <f t="shared" si="26"/>
        <v>54.1</v>
      </c>
      <c r="J102" s="63">
        <f t="shared" si="26"/>
        <v>49.4</v>
      </c>
      <c r="K102" s="63">
        <f t="shared" si="26"/>
        <v>50.8</v>
      </c>
      <c r="L102" s="63">
        <f t="shared" si="26"/>
        <v>50.7</v>
      </c>
      <c r="M102" s="63">
        <f t="shared" si="26"/>
        <v>52.6</v>
      </c>
      <c r="N102" s="63">
        <f t="shared" si="26"/>
        <v>51.1</v>
      </c>
      <c r="O102" s="62">
        <f t="shared" si="26"/>
        <v>49.8</v>
      </c>
      <c r="P102" s="73" t="str">
        <f>"平均 "&amp;ROUNDDOWN(AVERAGE(D102:O102),2)&amp;" %"</f>
        <v>平均 50.78 %</v>
      </c>
      <c r="Q102" s="89"/>
    </row>
    <row r="103" spans="2:31" ht="18.75" customHeight="1" thickBot="1" x14ac:dyDescent="0.2">
      <c r="B103" s="263" t="s">
        <v>8</v>
      </c>
      <c r="C103" s="264"/>
      <c r="D103" s="263" t="s">
        <v>9</v>
      </c>
      <c r="E103" s="265"/>
      <c r="F103" s="265"/>
      <c r="G103" s="265"/>
      <c r="H103" s="265"/>
      <c r="I103" s="265"/>
      <c r="J103" s="265"/>
      <c r="K103" s="265"/>
      <c r="L103" s="265"/>
      <c r="M103" s="265"/>
      <c r="N103" s="265"/>
      <c r="O103" s="265"/>
      <c r="P103" s="59" t="s">
        <v>30</v>
      </c>
      <c r="Q103" s="91"/>
      <c r="T103" s="18"/>
      <c r="U103" s="18"/>
      <c r="V103" s="18"/>
      <c r="W103" s="18"/>
      <c r="X103" s="18"/>
      <c r="Y103" s="18"/>
      <c r="Z103" s="18"/>
      <c r="AA103" s="18"/>
      <c r="AB103" s="18"/>
      <c r="AC103" s="18"/>
      <c r="AD103" s="18"/>
      <c r="AE103" s="18"/>
    </row>
    <row r="104" spans="2:31" ht="18.75" customHeight="1" x14ac:dyDescent="0.15">
      <c r="B104" s="100" t="s">
        <v>22</v>
      </c>
      <c r="C104" s="107" t="s">
        <v>42</v>
      </c>
      <c r="D104" s="115">
        <f>ROUNDDOWN(D94*$P$104*(1.85-D96/100),2)</f>
        <v>0</v>
      </c>
      <c r="E104" s="115">
        <f>ROUNDDOWN(E94*$P$104*(1.85-E96/100),2)</f>
        <v>0</v>
      </c>
      <c r="F104" s="115">
        <f t="shared" ref="F104:N104" si="27">ROUNDDOWN(F94*$P$104*(1.85-F96/100),2)</f>
        <v>0</v>
      </c>
      <c r="G104" s="115">
        <f t="shared" si="27"/>
        <v>0</v>
      </c>
      <c r="H104" s="115">
        <f t="shared" si="27"/>
        <v>0</v>
      </c>
      <c r="I104" s="115">
        <f t="shared" si="27"/>
        <v>0</v>
      </c>
      <c r="J104" s="115">
        <f t="shared" si="27"/>
        <v>0</v>
      </c>
      <c r="K104" s="115">
        <f t="shared" si="27"/>
        <v>0</v>
      </c>
      <c r="L104" s="115">
        <f t="shared" si="27"/>
        <v>0</v>
      </c>
      <c r="M104" s="115">
        <f t="shared" si="27"/>
        <v>0</v>
      </c>
      <c r="N104" s="115">
        <f t="shared" si="27"/>
        <v>0</v>
      </c>
      <c r="O104" s="116">
        <f>ROUNDDOWN(O94*$P$104*(1.85-O96/100),2)</f>
        <v>0</v>
      </c>
      <c r="P104" s="128"/>
      <c r="Q104" s="95"/>
      <c r="T104" s="18"/>
      <c r="U104" s="18"/>
      <c r="V104" s="18"/>
      <c r="W104" s="18"/>
      <c r="X104" s="18"/>
      <c r="Y104" s="18"/>
      <c r="Z104" s="18"/>
      <c r="AA104" s="18"/>
      <c r="AB104" s="18"/>
      <c r="AC104" s="18"/>
      <c r="AD104" s="18"/>
      <c r="AE104" s="18"/>
    </row>
    <row r="105" spans="2:31" ht="18.75" customHeight="1" x14ac:dyDescent="0.15">
      <c r="B105" s="103" t="s">
        <v>23</v>
      </c>
      <c r="C105" s="35" t="s">
        <v>17</v>
      </c>
      <c r="D105" s="117">
        <f>D98*$P$105</f>
        <v>0</v>
      </c>
      <c r="E105" s="118">
        <f>E98*$P$105</f>
        <v>0</v>
      </c>
      <c r="F105" s="118">
        <f t="shared" ref="F105:N105" si="28">F98*$P$105</f>
        <v>0</v>
      </c>
      <c r="G105" s="118">
        <f t="shared" si="28"/>
        <v>0</v>
      </c>
      <c r="H105" s="118">
        <f t="shared" si="28"/>
        <v>0</v>
      </c>
      <c r="I105" s="118">
        <f t="shared" si="28"/>
        <v>0</v>
      </c>
      <c r="J105" s="118">
        <f t="shared" si="28"/>
        <v>0</v>
      </c>
      <c r="K105" s="118">
        <f t="shared" si="28"/>
        <v>0</v>
      </c>
      <c r="L105" s="118">
        <f t="shared" si="28"/>
        <v>0</v>
      </c>
      <c r="M105" s="118">
        <f t="shared" si="28"/>
        <v>0</v>
      </c>
      <c r="N105" s="118">
        <f t="shared" si="28"/>
        <v>0</v>
      </c>
      <c r="O105" s="120">
        <f>O98*$P$105</f>
        <v>0</v>
      </c>
      <c r="P105" s="129"/>
      <c r="Q105" s="96"/>
      <c r="T105" s="18"/>
      <c r="U105" s="18"/>
      <c r="V105" s="18"/>
      <c r="W105" s="18"/>
      <c r="X105" s="18"/>
      <c r="Y105" s="18"/>
      <c r="Z105" s="18"/>
      <c r="AA105" s="18"/>
      <c r="AB105" s="18"/>
      <c r="AC105" s="18"/>
      <c r="AD105" s="18"/>
      <c r="AE105" s="18"/>
    </row>
    <row r="106" spans="2:31" ht="18.75" customHeight="1" x14ac:dyDescent="0.15">
      <c r="B106" s="103" t="s">
        <v>32</v>
      </c>
      <c r="C106" s="35" t="s">
        <v>18</v>
      </c>
      <c r="D106" s="121"/>
      <c r="E106" s="122"/>
      <c r="F106" s="123"/>
      <c r="G106" s="123"/>
      <c r="H106" s="123"/>
      <c r="I106" s="123"/>
      <c r="J106" s="123"/>
      <c r="K106" s="123"/>
      <c r="L106" s="123"/>
      <c r="M106" s="119">
        <f>M99*$P$106</f>
        <v>0</v>
      </c>
      <c r="N106" s="119">
        <f>N99*$P$106</f>
        <v>0</v>
      </c>
      <c r="O106" s="120">
        <f>O99*$P$106</f>
        <v>0</v>
      </c>
      <c r="P106" s="129"/>
      <c r="Q106" s="96"/>
      <c r="T106" s="18"/>
      <c r="U106" s="18"/>
      <c r="V106" s="18"/>
      <c r="W106" s="18"/>
      <c r="X106" s="18"/>
      <c r="Y106" s="18"/>
      <c r="Z106" s="18"/>
      <c r="AA106" s="18"/>
      <c r="AB106" s="18"/>
      <c r="AC106" s="18"/>
      <c r="AD106" s="18"/>
      <c r="AE106" s="18"/>
    </row>
    <row r="107" spans="2:31" ht="18.75" customHeight="1" x14ac:dyDescent="0.15">
      <c r="B107" s="103" t="s">
        <v>33</v>
      </c>
      <c r="C107" s="35" t="s">
        <v>34</v>
      </c>
      <c r="D107" s="117">
        <f>D99*$P$107</f>
        <v>0</v>
      </c>
      <c r="E107" s="118">
        <f>E99*$P$107</f>
        <v>0</v>
      </c>
      <c r="F107" s="118">
        <f t="shared" ref="F107:L107" si="29">F99*$P$107</f>
        <v>0</v>
      </c>
      <c r="G107" s="118">
        <f t="shared" si="29"/>
        <v>0</v>
      </c>
      <c r="H107" s="118">
        <f t="shared" si="29"/>
        <v>0</v>
      </c>
      <c r="I107" s="118">
        <f t="shared" si="29"/>
        <v>0</v>
      </c>
      <c r="J107" s="118">
        <f t="shared" si="29"/>
        <v>0</v>
      </c>
      <c r="K107" s="118">
        <f t="shared" si="29"/>
        <v>0</v>
      </c>
      <c r="L107" s="118">
        <f t="shared" si="29"/>
        <v>0</v>
      </c>
      <c r="M107" s="123"/>
      <c r="N107" s="123"/>
      <c r="O107" s="124"/>
      <c r="P107" s="129"/>
      <c r="Q107" s="96"/>
      <c r="T107" s="18"/>
      <c r="U107" s="18"/>
      <c r="V107" s="18"/>
      <c r="W107" s="18"/>
      <c r="X107" s="18"/>
      <c r="Y107" s="18"/>
      <c r="Z107" s="18"/>
      <c r="AA107" s="18"/>
      <c r="AB107" s="18"/>
      <c r="AC107" s="18"/>
      <c r="AD107" s="18"/>
      <c r="AE107" s="18"/>
    </row>
    <row r="108" spans="2:31" ht="18.75" customHeight="1" x14ac:dyDescent="0.15">
      <c r="B108" s="101" t="s">
        <v>24</v>
      </c>
      <c r="C108" s="160" t="s">
        <v>35</v>
      </c>
      <c r="D108" s="161">
        <f>D100*$P$108</f>
        <v>0</v>
      </c>
      <c r="E108" s="161">
        <f>E100*$P$108</f>
        <v>0</v>
      </c>
      <c r="F108" s="161">
        <f t="shared" ref="F108:N108" si="30">F100*$P$108</f>
        <v>0</v>
      </c>
      <c r="G108" s="161">
        <f t="shared" si="30"/>
        <v>0</v>
      </c>
      <c r="H108" s="161">
        <f t="shared" si="30"/>
        <v>0</v>
      </c>
      <c r="I108" s="161">
        <f t="shared" si="30"/>
        <v>0</v>
      </c>
      <c r="J108" s="161">
        <f t="shared" si="30"/>
        <v>0</v>
      </c>
      <c r="K108" s="161">
        <f t="shared" si="30"/>
        <v>0</v>
      </c>
      <c r="L108" s="161">
        <f t="shared" si="30"/>
        <v>0</v>
      </c>
      <c r="M108" s="161">
        <f t="shared" si="30"/>
        <v>0</v>
      </c>
      <c r="N108" s="161">
        <f t="shared" si="30"/>
        <v>0</v>
      </c>
      <c r="O108" s="127">
        <f>O100*$P$108</f>
        <v>0</v>
      </c>
      <c r="P108" s="162"/>
      <c r="Q108" s="96"/>
      <c r="T108" s="16"/>
      <c r="U108" s="16"/>
      <c r="V108" s="133"/>
      <c r="W108" s="18"/>
      <c r="X108" s="18"/>
      <c r="Y108" s="18"/>
      <c r="Z108" s="18"/>
      <c r="AA108" s="18"/>
      <c r="AB108" s="18"/>
      <c r="AC108" s="18"/>
      <c r="AD108" s="18"/>
      <c r="AE108" s="18"/>
    </row>
    <row r="109" spans="2:31" ht="18.75" customHeight="1" thickBot="1" x14ac:dyDescent="0.2">
      <c r="B109" s="103" t="s">
        <v>108</v>
      </c>
      <c r="C109" s="35" t="s">
        <v>73</v>
      </c>
      <c r="D109" s="165">
        <f>D94*$P$109</f>
        <v>0</v>
      </c>
      <c r="E109" s="118">
        <f>E94*$P109</f>
        <v>0</v>
      </c>
      <c r="F109" s="118">
        <f t="shared" ref="F109:N109" si="31">F94*$P109</f>
        <v>0</v>
      </c>
      <c r="G109" s="118">
        <f t="shared" si="31"/>
        <v>0</v>
      </c>
      <c r="H109" s="118">
        <f t="shared" si="31"/>
        <v>0</v>
      </c>
      <c r="I109" s="118">
        <f t="shared" si="31"/>
        <v>0</v>
      </c>
      <c r="J109" s="118">
        <f t="shared" si="31"/>
        <v>0</v>
      </c>
      <c r="K109" s="118">
        <f t="shared" si="31"/>
        <v>0</v>
      </c>
      <c r="L109" s="118">
        <f t="shared" si="31"/>
        <v>0</v>
      </c>
      <c r="M109" s="118">
        <f t="shared" si="31"/>
        <v>0</v>
      </c>
      <c r="N109" s="118">
        <f t="shared" si="31"/>
        <v>0</v>
      </c>
      <c r="O109" s="119">
        <f>O94*$P109</f>
        <v>0</v>
      </c>
      <c r="P109" s="195"/>
      <c r="Q109" s="93"/>
      <c r="T109" s="16"/>
      <c r="U109" s="16"/>
      <c r="V109" s="133"/>
      <c r="W109" s="16"/>
      <c r="X109" s="16"/>
      <c r="Y109" s="16"/>
      <c r="Z109" s="16"/>
      <c r="AA109" s="16"/>
      <c r="AB109" s="16"/>
      <c r="AC109" s="16"/>
      <c r="AD109" s="16"/>
      <c r="AE109" s="16"/>
    </row>
    <row r="110" spans="2:31" ht="18.75" customHeight="1" thickBot="1" x14ac:dyDescent="0.2">
      <c r="B110" s="158" t="s">
        <v>25</v>
      </c>
      <c r="C110" s="159" t="s">
        <v>74</v>
      </c>
      <c r="D110" s="163">
        <f>INT(SUM(D104:D108)-D109)</f>
        <v>0</v>
      </c>
      <c r="E110" s="163">
        <f t="shared" ref="E110:M110" si="32">INT(SUM(E104:E108)-E109)</f>
        <v>0</v>
      </c>
      <c r="F110" s="164">
        <f t="shared" si="32"/>
        <v>0</v>
      </c>
      <c r="G110" s="164">
        <f t="shared" si="32"/>
        <v>0</v>
      </c>
      <c r="H110" s="164">
        <f t="shared" si="32"/>
        <v>0</v>
      </c>
      <c r="I110" s="164">
        <f t="shared" si="32"/>
        <v>0</v>
      </c>
      <c r="J110" s="164">
        <f t="shared" si="32"/>
        <v>0</v>
      </c>
      <c r="K110" s="164">
        <f t="shared" si="32"/>
        <v>0</v>
      </c>
      <c r="L110" s="164">
        <f t="shared" si="32"/>
        <v>0</v>
      </c>
      <c r="M110" s="164">
        <f t="shared" si="32"/>
        <v>0</v>
      </c>
      <c r="N110" s="164">
        <f>INT(SUM(N104:N108)-N109)</f>
        <v>0</v>
      </c>
      <c r="O110" s="164">
        <f>INT(SUM(O104:O108)-O109)</f>
        <v>0</v>
      </c>
      <c r="P110" s="110">
        <f>SUM(D110:O110)</f>
        <v>0</v>
      </c>
      <c r="Q110" s="94"/>
      <c r="R110" s="260"/>
      <c r="S110" s="260"/>
      <c r="T110" s="260"/>
      <c r="U110" s="260"/>
      <c r="V110" s="260"/>
      <c r="W110" s="16"/>
      <c r="X110" s="16"/>
      <c r="Y110" s="16"/>
      <c r="Z110" s="16"/>
      <c r="AA110" s="16"/>
      <c r="AB110" s="16"/>
      <c r="AC110" s="16"/>
      <c r="AD110" s="16"/>
      <c r="AE110" s="16"/>
    </row>
    <row r="111" spans="2:31" s="20" customFormat="1" ht="21" customHeight="1" x14ac:dyDescent="0.15">
      <c r="B111" s="24"/>
      <c r="C111" s="109" t="s">
        <v>31</v>
      </c>
      <c r="D111" s="24"/>
      <c r="E111" s="24"/>
      <c r="F111" s="24"/>
      <c r="G111" s="24"/>
      <c r="H111" s="24"/>
      <c r="I111" s="24"/>
      <c r="J111" s="24"/>
      <c r="K111" s="24"/>
      <c r="L111" s="24"/>
      <c r="M111" s="24"/>
      <c r="N111" s="24"/>
      <c r="O111" s="42"/>
      <c r="P111" s="111"/>
      <c r="Q111" s="68"/>
      <c r="R111" s="173"/>
      <c r="S111" s="174"/>
      <c r="T111" s="175"/>
      <c r="U111" s="176"/>
      <c r="V111" s="176"/>
      <c r="W111" s="26"/>
      <c r="X111" s="26"/>
      <c r="Y111" s="26"/>
      <c r="Z111" s="26"/>
      <c r="AA111" s="26"/>
      <c r="AB111" s="26"/>
      <c r="AC111" s="26"/>
      <c r="AD111" s="26"/>
      <c r="AE111" s="26"/>
    </row>
    <row r="112" spans="2:31" ht="18" customHeight="1" x14ac:dyDescent="0.15">
      <c r="B112" s="44" t="str">
        <f>B$9</f>
        <v>仙台市水道局浄水施設電力需給</v>
      </c>
      <c r="D112" s="45"/>
      <c r="E112" s="45"/>
      <c r="F112" s="45"/>
      <c r="H112" s="280">
        <f>H$9</f>
        <v>45200</v>
      </c>
      <c r="I112" s="280"/>
      <c r="J112" s="201" t="s">
        <v>0</v>
      </c>
      <c r="K112" s="281">
        <f>K$9</f>
        <v>45565</v>
      </c>
      <c r="L112" s="281"/>
      <c r="M112" s="212" t="str">
        <f>M$9</f>
        <v>12ヶ月</v>
      </c>
      <c r="N112" s="47"/>
      <c r="P112" s="80" t="s">
        <v>115</v>
      </c>
      <c r="Q112" s="85"/>
    </row>
    <row r="113" spans="2:22" s="20" customFormat="1" ht="12" customHeight="1" x14ac:dyDescent="0.15">
      <c r="B113" s="272" t="s">
        <v>58</v>
      </c>
      <c r="C113" s="272"/>
      <c r="D113" s="272"/>
      <c r="E113" s="272"/>
      <c r="F113" s="272"/>
      <c r="G113" s="272"/>
      <c r="H113" s="272"/>
      <c r="I113" s="272"/>
      <c r="J113" s="272"/>
      <c r="K113" s="272"/>
      <c r="L113" s="272"/>
      <c r="M113" s="272"/>
      <c r="N113" s="272"/>
      <c r="O113" s="272"/>
      <c r="P113" s="272"/>
      <c r="Q113" s="198"/>
      <c r="R113" s="19"/>
    </row>
    <row r="114" spans="2:22" s="20" customFormat="1" ht="12" customHeight="1" x14ac:dyDescent="0.15">
      <c r="B114" s="272"/>
      <c r="C114" s="272"/>
      <c r="D114" s="272"/>
      <c r="E114" s="272"/>
      <c r="F114" s="272"/>
      <c r="G114" s="272"/>
      <c r="H114" s="272"/>
      <c r="I114" s="272"/>
      <c r="J114" s="272"/>
      <c r="K114" s="272"/>
      <c r="L114" s="272"/>
      <c r="M114" s="272"/>
      <c r="N114" s="272"/>
      <c r="O114" s="272"/>
      <c r="P114" s="272"/>
      <c r="Q114" s="198"/>
      <c r="R114" s="19"/>
    </row>
    <row r="115" spans="2:22" s="20" customFormat="1" ht="19.5" customHeight="1" thickBot="1" x14ac:dyDescent="0.2">
      <c r="B115" s="134">
        <v>5</v>
      </c>
      <c r="C115" s="108"/>
      <c r="D115" s="21"/>
      <c r="E115" s="21"/>
      <c r="F115" s="21"/>
      <c r="G115" s="21"/>
      <c r="H115" s="21"/>
      <c r="I115" s="21"/>
      <c r="J115" s="21"/>
      <c r="K115" s="21"/>
      <c r="L115" s="22"/>
      <c r="M115" s="22"/>
      <c r="N115" s="22"/>
      <c r="O115" s="22"/>
      <c r="P115" s="23"/>
      <c r="Q115" s="23"/>
      <c r="R115" s="19"/>
      <c r="T115" s="2"/>
      <c r="U115" s="2"/>
    </row>
    <row r="116" spans="2:22" s="20" customFormat="1" ht="18" customHeight="1" x14ac:dyDescent="0.15">
      <c r="B116" s="266" t="s">
        <v>163</v>
      </c>
      <c r="C116" s="64" t="s">
        <v>164</v>
      </c>
      <c r="D116" s="50"/>
      <c r="E116" s="50"/>
      <c r="F116" s="50"/>
      <c r="G116" s="54"/>
      <c r="H116" s="55" t="s">
        <v>37</v>
      </c>
      <c r="I116" s="268">
        <f>MAX(D122:O122)</f>
        <v>175</v>
      </c>
      <c r="J116" s="268"/>
      <c r="K116" s="269" t="s">
        <v>39</v>
      </c>
      <c r="L116" s="269"/>
      <c r="M116" s="56" t="s">
        <v>156</v>
      </c>
      <c r="N116" s="236"/>
      <c r="O116" s="237" t="s">
        <v>111</v>
      </c>
      <c r="P116" s="238"/>
      <c r="Q116" s="83"/>
      <c r="R116" s="19"/>
    </row>
    <row r="117" spans="2:22" s="20" customFormat="1" ht="20.25" customHeight="1" thickBot="1" x14ac:dyDescent="0.2">
      <c r="B117" s="267"/>
      <c r="C117" s="184" t="s">
        <v>154</v>
      </c>
      <c r="D117" s="67"/>
      <c r="E117" s="51"/>
      <c r="F117" s="51"/>
      <c r="G117" s="57"/>
      <c r="H117" s="52" t="s">
        <v>36</v>
      </c>
      <c r="I117" s="270">
        <v>500</v>
      </c>
      <c r="J117" s="270"/>
      <c r="K117" s="271" t="s">
        <v>38</v>
      </c>
      <c r="L117" s="271"/>
      <c r="M117" s="141">
        <v>625</v>
      </c>
      <c r="N117" s="140"/>
      <c r="O117" s="51"/>
      <c r="P117" s="53"/>
      <c r="Q117" s="49"/>
      <c r="R117" s="19"/>
      <c r="V117" s="132"/>
    </row>
    <row r="118" spans="2:22" ht="18.75" customHeight="1" x14ac:dyDescent="0.15">
      <c r="B118" s="273" t="s">
        <v>1</v>
      </c>
      <c r="C118" s="273" t="s">
        <v>2</v>
      </c>
      <c r="D118" s="278" t="s">
        <v>136</v>
      </c>
      <c r="E118" s="279"/>
      <c r="F118" s="279"/>
      <c r="G118" s="279"/>
      <c r="H118" s="279"/>
      <c r="I118" s="279"/>
      <c r="J118" s="275" t="s">
        <v>141</v>
      </c>
      <c r="K118" s="276"/>
      <c r="L118" s="276"/>
      <c r="M118" s="276"/>
      <c r="N118" s="276"/>
      <c r="O118" s="276"/>
      <c r="P118" s="273" t="s">
        <v>14</v>
      </c>
      <c r="Q118" s="86"/>
      <c r="R118" s="260"/>
      <c r="S118" s="260"/>
      <c r="T118" s="260"/>
      <c r="U118" s="260"/>
      <c r="V118" s="260"/>
    </row>
    <row r="119" spans="2:22" ht="18.75" customHeight="1" thickBot="1" x14ac:dyDescent="0.2">
      <c r="B119" s="277"/>
      <c r="C119" s="277"/>
      <c r="D119" s="32" t="s">
        <v>118</v>
      </c>
      <c r="E119" s="32" t="s">
        <v>119</v>
      </c>
      <c r="F119" s="32" t="s">
        <v>120</v>
      </c>
      <c r="G119" s="32" t="s">
        <v>121</v>
      </c>
      <c r="H119" s="32" t="s">
        <v>122</v>
      </c>
      <c r="I119" s="31" t="s">
        <v>13</v>
      </c>
      <c r="J119" s="32" t="s">
        <v>124</v>
      </c>
      <c r="K119" s="32" t="s">
        <v>125</v>
      </c>
      <c r="L119" s="32" t="s">
        <v>126</v>
      </c>
      <c r="M119" s="34" t="s">
        <v>127</v>
      </c>
      <c r="N119" s="34" t="s">
        <v>128</v>
      </c>
      <c r="O119" s="34" t="s">
        <v>129</v>
      </c>
      <c r="P119" s="274"/>
      <c r="Q119" s="28"/>
      <c r="R119" s="244"/>
      <c r="S119" s="245"/>
      <c r="T119" s="246"/>
      <c r="U119" s="245"/>
      <c r="V119" s="247"/>
    </row>
    <row r="120" spans="2:22" ht="18.75" customHeight="1" x14ac:dyDescent="0.15">
      <c r="B120" s="100" t="s">
        <v>26</v>
      </c>
      <c r="C120" s="29" t="s">
        <v>4</v>
      </c>
      <c r="D120" s="6">
        <v>48819</v>
      </c>
      <c r="E120" s="6">
        <v>51296</v>
      </c>
      <c r="F120" s="6">
        <v>79220</v>
      </c>
      <c r="G120" s="6">
        <v>86567</v>
      </c>
      <c r="H120" s="6">
        <v>80445</v>
      </c>
      <c r="I120" s="6">
        <v>76916</v>
      </c>
      <c r="J120" s="6">
        <v>51666</v>
      </c>
      <c r="K120" s="6">
        <v>48829</v>
      </c>
      <c r="L120" s="6">
        <v>51493</v>
      </c>
      <c r="M120" s="6">
        <v>59490</v>
      </c>
      <c r="N120" s="6">
        <v>64668</v>
      </c>
      <c r="O120" s="6">
        <v>55486</v>
      </c>
      <c r="P120" s="33" t="str">
        <f>"計 "&amp;TEXT(SUM(D120:O120),"#,#")&amp;" kWh"</f>
        <v>計 754,895 kWh</v>
      </c>
      <c r="Q120" s="87"/>
      <c r="R120" s="248"/>
      <c r="S120" s="245"/>
      <c r="T120" s="244"/>
      <c r="U120" s="131"/>
      <c r="V120" s="249"/>
    </row>
    <row r="121" spans="2:22" ht="18.75" customHeight="1" x14ac:dyDescent="0.15">
      <c r="B121" s="101" t="s">
        <v>54</v>
      </c>
      <c r="C121" s="30" t="s">
        <v>5</v>
      </c>
      <c r="D121" s="9">
        <f>$I$116</f>
        <v>175</v>
      </c>
      <c r="E121" s="9">
        <f t="shared" ref="E121:O121" si="33">$I$116</f>
        <v>175</v>
      </c>
      <c r="F121" s="10">
        <f t="shared" si="33"/>
        <v>175</v>
      </c>
      <c r="G121" s="10">
        <f t="shared" si="33"/>
        <v>175</v>
      </c>
      <c r="H121" s="10">
        <f t="shared" si="33"/>
        <v>175</v>
      </c>
      <c r="I121" s="10">
        <f t="shared" si="33"/>
        <v>175</v>
      </c>
      <c r="J121" s="10">
        <f t="shared" si="33"/>
        <v>175</v>
      </c>
      <c r="K121" s="10">
        <f t="shared" si="33"/>
        <v>175</v>
      </c>
      <c r="L121" s="10">
        <f t="shared" si="33"/>
        <v>175</v>
      </c>
      <c r="M121" s="10">
        <f t="shared" si="33"/>
        <v>175</v>
      </c>
      <c r="N121" s="10">
        <f t="shared" si="33"/>
        <v>175</v>
      </c>
      <c r="O121" s="10">
        <f t="shared" si="33"/>
        <v>175</v>
      </c>
      <c r="P121" s="58"/>
      <c r="Q121" s="87"/>
      <c r="R121" s="250"/>
      <c r="S121" s="245"/>
      <c r="T121" s="244"/>
      <c r="U121" s="131"/>
      <c r="V121" s="249"/>
    </row>
    <row r="122" spans="2:22" ht="18.75" customHeight="1" x14ac:dyDescent="0.15">
      <c r="B122" s="102" t="s">
        <v>55</v>
      </c>
      <c r="C122" s="76"/>
      <c r="D122" s="135">
        <v>165</v>
      </c>
      <c r="E122" s="74">
        <v>165</v>
      </c>
      <c r="F122" s="74">
        <v>165</v>
      </c>
      <c r="G122" s="74">
        <v>171</v>
      </c>
      <c r="H122" s="74">
        <v>175</v>
      </c>
      <c r="I122" s="74">
        <v>165</v>
      </c>
      <c r="J122" s="74">
        <v>154</v>
      </c>
      <c r="K122" s="74">
        <v>154</v>
      </c>
      <c r="L122" s="74">
        <v>154</v>
      </c>
      <c r="M122" s="74">
        <v>154</v>
      </c>
      <c r="N122" s="74">
        <v>154</v>
      </c>
      <c r="O122" s="136">
        <v>154</v>
      </c>
      <c r="P122" s="58" t="str">
        <f>"平均 "&amp;TEXT(AVERAGE(D122:O122),"#,#.#")&amp;" kW"</f>
        <v>平均 160.8 kW</v>
      </c>
      <c r="Q122" s="87"/>
      <c r="R122" s="248"/>
      <c r="S122" s="245"/>
      <c r="T122" s="244"/>
      <c r="U122" s="131"/>
      <c r="V122" s="249"/>
    </row>
    <row r="123" spans="2:22" ht="18.75" customHeight="1" x14ac:dyDescent="0.15">
      <c r="B123" s="103" t="s">
        <v>56</v>
      </c>
      <c r="C123" s="61" t="s">
        <v>6</v>
      </c>
      <c r="D123" s="233">
        <v>100</v>
      </c>
      <c r="E123" s="234">
        <v>100</v>
      </c>
      <c r="F123" s="234">
        <v>100</v>
      </c>
      <c r="G123" s="234">
        <v>100</v>
      </c>
      <c r="H123" s="234">
        <v>100</v>
      </c>
      <c r="I123" s="234">
        <v>100</v>
      </c>
      <c r="J123" s="234">
        <v>100</v>
      </c>
      <c r="K123" s="234">
        <v>100</v>
      </c>
      <c r="L123" s="234">
        <v>100</v>
      </c>
      <c r="M123" s="234">
        <v>100</v>
      </c>
      <c r="N123" s="234">
        <v>100</v>
      </c>
      <c r="O123" s="234">
        <v>100</v>
      </c>
      <c r="P123" s="81"/>
      <c r="Q123" s="88"/>
      <c r="R123" s="251"/>
      <c r="S123" s="252"/>
      <c r="T123" s="244"/>
      <c r="U123" s="131"/>
      <c r="V123" s="249"/>
    </row>
    <row r="124" spans="2:22" ht="18.75" customHeight="1" thickBot="1" x14ac:dyDescent="0.2">
      <c r="B124" s="104" t="s">
        <v>57</v>
      </c>
      <c r="C124" s="77"/>
      <c r="D124" s="135">
        <v>100</v>
      </c>
      <c r="E124" s="74">
        <v>100</v>
      </c>
      <c r="F124" s="74">
        <v>100</v>
      </c>
      <c r="G124" s="74">
        <v>100</v>
      </c>
      <c r="H124" s="74">
        <v>100</v>
      </c>
      <c r="I124" s="74">
        <v>100</v>
      </c>
      <c r="J124" s="74">
        <v>100</v>
      </c>
      <c r="K124" s="74">
        <v>100</v>
      </c>
      <c r="L124" s="74">
        <v>100</v>
      </c>
      <c r="M124" s="74">
        <v>100</v>
      </c>
      <c r="N124" s="74">
        <v>100</v>
      </c>
      <c r="O124" s="136">
        <v>100</v>
      </c>
      <c r="P124" s="82" t="str">
        <f>"平均 "&amp;ROUNDDOWN(AVERAGE(D124:O124),2)&amp;" %"</f>
        <v>平均 100 %</v>
      </c>
      <c r="Q124" s="89"/>
      <c r="R124" s="8"/>
      <c r="S124" s="45"/>
      <c r="U124" s="1"/>
    </row>
    <row r="125" spans="2:22" ht="18.75" customHeight="1" x14ac:dyDescent="0.15">
      <c r="B125" s="100" t="s">
        <v>19</v>
      </c>
      <c r="C125" s="29" t="s">
        <v>7</v>
      </c>
      <c r="D125" s="137">
        <v>0</v>
      </c>
      <c r="E125" s="6">
        <v>0</v>
      </c>
      <c r="F125" s="7">
        <v>0</v>
      </c>
      <c r="G125" s="7">
        <v>0</v>
      </c>
      <c r="H125" s="7">
        <v>0</v>
      </c>
      <c r="I125" s="7">
        <v>0</v>
      </c>
      <c r="J125" s="7">
        <v>0</v>
      </c>
      <c r="K125" s="7">
        <v>0</v>
      </c>
      <c r="L125" s="7">
        <v>0</v>
      </c>
      <c r="M125" s="7">
        <v>7289</v>
      </c>
      <c r="N125" s="7">
        <v>7869</v>
      </c>
      <c r="O125" s="138">
        <v>6417</v>
      </c>
      <c r="P125" s="261" t="str">
        <f>$P$22</f>
        <v>2022.4月
～2023.3月
実績</v>
      </c>
      <c r="Q125" s="90"/>
      <c r="U125" s="3"/>
    </row>
    <row r="126" spans="2:22" ht="18.75" customHeight="1" x14ac:dyDescent="0.15">
      <c r="B126" s="101" t="s">
        <v>20</v>
      </c>
      <c r="C126" s="30" t="s">
        <v>15</v>
      </c>
      <c r="D126" s="36">
        <v>24238</v>
      </c>
      <c r="E126" s="13">
        <v>25775</v>
      </c>
      <c r="F126" s="14">
        <v>38663</v>
      </c>
      <c r="G126" s="14">
        <v>38705</v>
      </c>
      <c r="H126" s="12">
        <v>40026</v>
      </c>
      <c r="I126" s="12">
        <v>39350</v>
      </c>
      <c r="J126" s="12">
        <v>25639</v>
      </c>
      <c r="K126" s="14">
        <v>22047</v>
      </c>
      <c r="L126" s="14">
        <v>28702</v>
      </c>
      <c r="M126" s="14">
        <v>23681</v>
      </c>
      <c r="N126" s="14">
        <v>25701</v>
      </c>
      <c r="O126" s="37">
        <v>21416</v>
      </c>
      <c r="P126" s="262"/>
      <c r="Q126" s="90"/>
      <c r="T126" s="16"/>
    </row>
    <row r="127" spans="2:22" ht="18.75" customHeight="1" x14ac:dyDescent="0.15">
      <c r="B127" s="103" t="s">
        <v>21</v>
      </c>
      <c r="C127" s="61" t="s">
        <v>16</v>
      </c>
      <c r="D127" s="38">
        <v>24581</v>
      </c>
      <c r="E127" s="60">
        <v>25521</v>
      </c>
      <c r="F127" s="12">
        <v>40557</v>
      </c>
      <c r="G127" s="12">
        <v>47862</v>
      </c>
      <c r="H127" s="12">
        <v>40419</v>
      </c>
      <c r="I127" s="12">
        <v>37566</v>
      </c>
      <c r="J127" s="12">
        <v>26027</v>
      </c>
      <c r="K127" s="12">
        <v>26782</v>
      </c>
      <c r="L127" s="12">
        <v>22791</v>
      </c>
      <c r="M127" s="12">
        <v>28520</v>
      </c>
      <c r="N127" s="12">
        <v>31098</v>
      </c>
      <c r="O127" s="39">
        <v>27653</v>
      </c>
      <c r="P127" s="262"/>
      <c r="Q127" s="90"/>
    </row>
    <row r="128" spans="2:22" ht="18.75" customHeight="1" x14ac:dyDescent="0.15">
      <c r="B128" s="105" t="s">
        <v>40</v>
      </c>
      <c r="C128" s="78"/>
      <c r="D128" s="38">
        <v>109</v>
      </c>
      <c r="E128" s="60">
        <v>112</v>
      </c>
      <c r="F128" s="12">
        <v>162</v>
      </c>
      <c r="G128" s="12">
        <v>171</v>
      </c>
      <c r="H128" s="12">
        <v>175</v>
      </c>
      <c r="I128" s="12">
        <v>165</v>
      </c>
      <c r="J128" s="12">
        <v>106</v>
      </c>
      <c r="K128" s="12">
        <v>109</v>
      </c>
      <c r="L128" s="12">
        <v>125</v>
      </c>
      <c r="M128" s="12">
        <v>137</v>
      </c>
      <c r="N128" s="12">
        <v>140</v>
      </c>
      <c r="O128" s="39">
        <v>111</v>
      </c>
      <c r="P128" s="262"/>
      <c r="Q128" s="90"/>
    </row>
    <row r="129" spans="2:31" ht="18.75" customHeight="1" thickBot="1" x14ac:dyDescent="0.2">
      <c r="B129" s="104" t="s">
        <v>41</v>
      </c>
      <c r="C129" s="77"/>
      <c r="D129" s="66">
        <f>ROUND(D120/D128/30/24*100,1)</f>
        <v>62.2</v>
      </c>
      <c r="E129" s="65">
        <f>ROUND(E120/E128/30/24*100,1)</f>
        <v>63.6</v>
      </c>
      <c r="F129" s="63">
        <f t="shared" ref="F129:O129" si="34">ROUND(F120/F128/30/24*100,1)</f>
        <v>67.900000000000006</v>
      </c>
      <c r="G129" s="63">
        <f t="shared" si="34"/>
        <v>70.3</v>
      </c>
      <c r="H129" s="63">
        <f t="shared" si="34"/>
        <v>63.8</v>
      </c>
      <c r="I129" s="63">
        <f t="shared" si="34"/>
        <v>64.7</v>
      </c>
      <c r="J129" s="63">
        <f t="shared" si="34"/>
        <v>67.7</v>
      </c>
      <c r="K129" s="63">
        <f t="shared" si="34"/>
        <v>62.2</v>
      </c>
      <c r="L129" s="63">
        <f t="shared" si="34"/>
        <v>57.2</v>
      </c>
      <c r="M129" s="63">
        <f t="shared" si="34"/>
        <v>60.3</v>
      </c>
      <c r="N129" s="63">
        <f t="shared" si="34"/>
        <v>64.2</v>
      </c>
      <c r="O129" s="62">
        <f t="shared" si="34"/>
        <v>69.400000000000006</v>
      </c>
      <c r="P129" s="58" t="str">
        <f>"平均 "&amp;TEXT(AVERAGE(D129:O129),"#,#.#")&amp;" %"</f>
        <v>平均 64.5 %</v>
      </c>
      <c r="Q129" s="87"/>
    </row>
    <row r="130" spans="2:31" ht="18.75" customHeight="1" thickBot="1" x14ac:dyDescent="0.2">
      <c r="B130" s="263" t="s">
        <v>8</v>
      </c>
      <c r="C130" s="264"/>
      <c r="D130" s="263" t="s">
        <v>9</v>
      </c>
      <c r="E130" s="265"/>
      <c r="F130" s="265"/>
      <c r="G130" s="265"/>
      <c r="H130" s="265"/>
      <c r="I130" s="265"/>
      <c r="J130" s="265"/>
      <c r="K130" s="265"/>
      <c r="L130" s="265"/>
      <c r="M130" s="265"/>
      <c r="N130" s="265"/>
      <c r="O130" s="265"/>
      <c r="P130" s="59" t="s">
        <v>30</v>
      </c>
      <c r="Q130" s="91"/>
      <c r="T130" s="16"/>
      <c r="U130" s="16"/>
      <c r="V130" s="16"/>
      <c r="W130" s="16"/>
      <c r="X130" s="16"/>
      <c r="Y130" s="16"/>
      <c r="Z130" s="16"/>
      <c r="AA130" s="16"/>
      <c r="AB130" s="16"/>
      <c r="AC130" s="16"/>
      <c r="AD130" s="16"/>
      <c r="AE130" s="16"/>
    </row>
    <row r="131" spans="2:31" ht="18.75" customHeight="1" x14ac:dyDescent="0.15">
      <c r="B131" s="100" t="s">
        <v>22</v>
      </c>
      <c r="C131" s="107" t="s">
        <v>42</v>
      </c>
      <c r="D131" s="115">
        <f>ROUNDDOWN(D121*$P$131*(1.85-D123/100),2)</f>
        <v>0</v>
      </c>
      <c r="E131" s="115">
        <f>ROUNDDOWN(E121*$P$131*(1.85-E123/100),2)</f>
        <v>0</v>
      </c>
      <c r="F131" s="115">
        <f t="shared" ref="F131:N131" si="35">ROUNDDOWN(F121*$P$131*(1.85-F123/100),2)</f>
        <v>0</v>
      </c>
      <c r="G131" s="115">
        <f t="shared" si="35"/>
        <v>0</v>
      </c>
      <c r="H131" s="115">
        <f t="shared" si="35"/>
        <v>0</v>
      </c>
      <c r="I131" s="115">
        <f t="shared" si="35"/>
        <v>0</v>
      </c>
      <c r="J131" s="115">
        <f t="shared" si="35"/>
        <v>0</v>
      </c>
      <c r="K131" s="115">
        <f t="shared" si="35"/>
        <v>0</v>
      </c>
      <c r="L131" s="115">
        <f t="shared" si="35"/>
        <v>0</v>
      </c>
      <c r="M131" s="115">
        <f t="shared" si="35"/>
        <v>0</v>
      </c>
      <c r="N131" s="115">
        <f t="shared" si="35"/>
        <v>0</v>
      </c>
      <c r="O131" s="116">
        <f>ROUNDDOWN(O121*$P$131*(1.85-O123/100),2)</f>
        <v>0</v>
      </c>
      <c r="P131" s="128"/>
      <c r="Q131" s="92"/>
      <c r="T131" s="16"/>
      <c r="U131" s="16"/>
      <c r="V131" s="16"/>
      <c r="W131" s="16"/>
      <c r="X131" s="16"/>
      <c r="Y131" s="16"/>
      <c r="Z131" s="16"/>
      <c r="AA131" s="16"/>
      <c r="AB131" s="16"/>
      <c r="AC131" s="16"/>
      <c r="AD131" s="16"/>
      <c r="AE131" s="16"/>
    </row>
    <row r="132" spans="2:31" ht="18.75" customHeight="1" x14ac:dyDescent="0.15">
      <c r="B132" s="103" t="s">
        <v>23</v>
      </c>
      <c r="C132" s="35" t="s">
        <v>17</v>
      </c>
      <c r="D132" s="117">
        <f>D125*$P$132</f>
        <v>0</v>
      </c>
      <c r="E132" s="118">
        <f>E125*$P$132</f>
        <v>0</v>
      </c>
      <c r="F132" s="118">
        <f t="shared" ref="F132:N132" si="36">F125*$P$132</f>
        <v>0</v>
      </c>
      <c r="G132" s="118">
        <f t="shared" si="36"/>
        <v>0</v>
      </c>
      <c r="H132" s="118">
        <f t="shared" si="36"/>
        <v>0</v>
      </c>
      <c r="I132" s="118">
        <f t="shared" si="36"/>
        <v>0</v>
      </c>
      <c r="J132" s="118">
        <f t="shared" si="36"/>
        <v>0</v>
      </c>
      <c r="K132" s="118">
        <f t="shared" si="36"/>
        <v>0</v>
      </c>
      <c r="L132" s="118">
        <f t="shared" si="36"/>
        <v>0</v>
      </c>
      <c r="M132" s="118">
        <f t="shared" si="36"/>
        <v>0</v>
      </c>
      <c r="N132" s="118">
        <f t="shared" si="36"/>
        <v>0</v>
      </c>
      <c r="O132" s="120">
        <f>O125*$P$132</f>
        <v>0</v>
      </c>
      <c r="P132" s="129"/>
      <c r="Q132" s="93"/>
      <c r="T132" s="16"/>
      <c r="U132" s="16"/>
      <c r="V132" s="16"/>
      <c r="W132" s="16"/>
      <c r="X132" s="16"/>
      <c r="Y132" s="16"/>
      <c r="Z132" s="16"/>
      <c r="AA132" s="16"/>
      <c r="AB132" s="16"/>
      <c r="AC132" s="16"/>
      <c r="AD132" s="16"/>
      <c r="AE132" s="16"/>
    </row>
    <row r="133" spans="2:31" ht="18.75" customHeight="1" x14ac:dyDescent="0.15">
      <c r="B133" s="103" t="s">
        <v>32</v>
      </c>
      <c r="C133" s="35" t="s">
        <v>18</v>
      </c>
      <c r="D133" s="121"/>
      <c r="E133" s="122"/>
      <c r="F133" s="123"/>
      <c r="G133" s="123"/>
      <c r="H133" s="123"/>
      <c r="I133" s="123"/>
      <c r="J133" s="123"/>
      <c r="K133" s="123"/>
      <c r="L133" s="123"/>
      <c r="M133" s="119">
        <f>M126*$P$133</f>
        <v>0</v>
      </c>
      <c r="N133" s="119">
        <f>N126*$P$133</f>
        <v>0</v>
      </c>
      <c r="O133" s="120">
        <f>O126*$P$133</f>
        <v>0</v>
      </c>
      <c r="P133" s="129"/>
      <c r="Q133" s="93"/>
      <c r="T133" s="16"/>
      <c r="U133" s="16"/>
      <c r="V133" s="16"/>
      <c r="W133" s="16"/>
      <c r="X133" s="16"/>
      <c r="Y133" s="16"/>
      <c r="Z133" s="16"/>
      <c r="AA133" s="16"/>
      <c r="AB133" s="16"/>
      <c r="AC133" s="16"/>
      <c r="AD133" s="16"/>
      <c r="AE133" s="16"/>
    </row>
    <row r="134" spans="2:31" ht="18.75" customHeight="1" x14ac:dyDescent="0.15">
      <c r="B134" s="103" t="s">
        <v>33</v>
      </c>
      <c r="C134" s="35" t="s">
        <v>34</v>
      </c>
      <c r="D134" s="117">
        <f>D126*$P$134</f>
        <v>0</v>
      </c>
      <c r="E134" s="118">
        <f>E126*$P$134</f>
        <v>0</v>
      </c>
      <c r="F134" s="118">
        <f t="shared" ref="F134:L134" si="37">F126*$P$134</f>
        <v>0</v>
      </c>
      <c r="G134" s="118">
        <f t="shared" si="37"/>
        <v>0</v>
      </c>
      <c r="H134" s="118">
        <f t="shared" si="37"/>
        <v>0</v>
      </c>
      <c r="I134" s="118">
        <f t="shared" si="37"/>
        <v>0</v>
      </c>
      <c r="J134" s="118">
        <f t="shared" si="37"/>
        <v>0</v>
      </c>
      <c r="K134" s="118">
        <f t="shared" si="37"/>
        <v>0</v>
      </c>
      <c r="L134" s="118">
        <f t="shared" si="37"/>
        <v>0</v>
      </c>
      <c r="M134" s="123"/>
      <c r="N134" s="123"/>
      <c r="O134" s="124"/>
      <c r="P134" s="129"/>
      <c r="Q134" s="93"/>
      <c r="T134" s="16"/>
      <c r="U134" s="16"/>
      <c r="V134" s="16"/>
      <c r="W134" s="16"/>
      <c r="X134" s="16"/>
      <c r="Y134" s="16"/>
      <c r="Z134" s="16"/>
      <c r="AA134" s="16"/>
      <c r="AB134" s="16"/>
      <c r="AC134" s="16"/>
      <c r="AD134" s="16"/>
      <c r="AE134" s="16"/>
    </row>
    <row r="135" spans="2:31" ht="18.75" customHeight="1" x14ac:dyDescent="0.15">
      <c r="B135" s="101" t="s">
        <v>24</v>
      </c>
      <c r="C135" s="160" t="s">
        <v>35</v>
      </c>
      <c r="D135" s="161">
        <f>D127*$P$135</f>
        <v>0</v>
      </c>
      <c r="E135" s="161">
        <f>E127*$P$135</f>
        <v>0</v>
      </c>
      <c r="F135" s="161">
        <f t="shared" ref="F135:N135" si="38">F127*$P$135</f>
        <v>0</v>
      </c>
      <c r="G135" s="161">
        <f t="shared" si="38"/>
        <v>0</v>
      </c>
      <c r="H135" s="161">
        <f t="shared" si="38"/>
        <v>0</v>
      </c>
      <c r="I135" s="161">
        <f t="shared" si="38"/>
        <v>0</v>
      </c>
      <c r="J135" s="161">
        <f t="shared" si="38"/>
        <v>0</v>
      </c>
      <c r="K135" s="161">
        <f t="shared" si="38"/>
        <v>0</v>
      </c>
      <c r="L135" s="161">
        <f t="shared" si="38"/>
        <v>0</v>
      </c>
      <c r="M135" s="161">
        <f t="shared" si="38"/>
        <v>0</v>
      </c>
      <c r="N135" s="161">
        <f t="shared" si="38"/>
        <v>0</v>
      </c>
      <c r="O135" s="127">
        <f>O127*$P$135</f>
        <v>0</v>
      </c>
      <c r="P135" s="162"/>
      <c r="Q135" s="93"/>
      <c r="T135" s="16"/>
      <c r="U135" s="16"/>
      <c r="V135" s="133"/>
      <c r="W135" s="16"/>
      <c r="X135" s="16"/>
      <c r="Y135" s="16"/>
      <c r="Z135" s="16"/>
      <c r="AA135" s="16"/>
      <c r="AB135" s="16"/>
      <c r="AC135" s="16"/>
      <c r="AD135" s="16"/>
      <c r="AE135" s="16"/>
    </row>
    <row r="136" spans="2:31" ht="18.75" customHeight="1" thickBot="1" x14ac:dyDescent="0.2">
      <c r="B136" s="103" t="s">
        <v>108</v>
      </c>
      <c r="C136" s="35" t="s">
        <v>73</v>
      </c>
      <c r="D136" s="165">
        <f>D121*$P$136</f>
        <v>0</v>
      </c>
      <c r="E136" s="118">
        <f>E121*$P136</f>
        <v>0</v>
      </c>
      <c r="F136" s="119">
        <f t="shared" ref="F136:N136" si="39">F121*$P136</f>
        <v>0</v>
      </c>
      <c r="G136" s="119">
        <f t="shared" si="39"/>
        <v>0</v>
      </c>
      <c r="H136" s="119">
        <f t="shared" si="39"/>
        <v>0</v>
      </c>
      <c r="I136" s="119">
        <f t="shared" si="39"/>
        <v>0</v>
      </c>
      <c r="J136" s="119">
        <f t="shared" si="39"/>
        <v>0</v>
      </c>
      <c r="K136" s="119">
        <f t="shared" si="39"/>
        <v>0</v>
      </c>
      <c r="L136" s="119">
        <f t="shared" si="39"/>
        <v>0</v>
      </c>
      <c r="M136" s="119">
        <f t="shared" si="39"/>
        <v>0</v>
      </c>
      <c r="N136" s="119">
        <f t="shared" si="39"/>
        <v>0</v>
      </c>
      <c r="O136" s="119">
        <f>O121*$P136</f>
        <v>0</v>
      </c>
      <c r="P136" s="195"/>
      <c r="Q136" s="93"/>
      <c r="T136" s="16"/>
      <c r="U136" s="16"/>
      <c r="V136" s="133"/>
      <c r="W136" s="16"/>
      <c r="X136" s="16"/>
      <c r="Y136" s="16"/>
      <c r="Z136" s="16"/>
      <c r="AA136" s="16"/>
      <c r="AB136" s="16"/>
      <c r="AC136" s="16"/>
      <c r="AD136" s="16"/>
      <c r="AE136" s="16"/>
    </row>
    <row r="137" spans="2:31" ht="18.75" customHeight="1" thickBot="1" x14ac:dyDescent="0.2">
      <c r="B137" s="158" t="s">
        <v>25</v>
      </c>
      <c r="C137" s="159" t="s">
        <v>74</v>
      </c>
      <c r="D137" s="163">
        <f>INT(SUM(D131:D135)-D136)</f>
        <v>0</v>
      </c>
      <c r="E137" s="163">
        <f t="shared" ref="E137:M137" si="40">INT(SUM(E131:E135)-E136)</f>
        <v>0</v>
      </c>
      <c r="F137" s="164">
        <f t="shared" si="40"/>
        <v>0</v>
      </c>
      <c r="G137" s="164">
        <f t="shared" si="40"/>
        <v>0</v>
      </c>
      <c r="H137" s="164">
        <f t="shared" si="40"/>
        <v>0</v>
      </c>
      <c r="I137" s="164">
        <f t="shared" si="40"/>
        <v>0</v>
      </c>
      <c r="J137" s="164">
        <f t="shared" si="40"/>
        <v>0</v>
      </c>
      <c r="K137" s="164">
        <f t="shared" si="40"/>
        <v>0</v>
      </c>
      <c r="L137" s="164">
        <f t="shared" si="40"/>
        <v>0</v>
      </c>
      <c r="M137" s="164">
        <f t="shared" si="40"/>
        <v>0</v>
      </c>
      <c r="N137" s="164">
        <f>INT(SUM(N131:N135)-N136)</f>
        <v>0</v>
      </c>
      <c r="O137" s="164">
        <f>INT(SUM(O131:O135)-O136)</f>
        <v>0</v>
      </c>
      <c r="P137" s="110">
        <f>SUM(D137:O137)</f>
        <v>0</v>
      </c>
      <c r="Q137" s="94"/>
      <c r="R137" s="260"/>
      <c r="S137" s="260"/>
      <c r="T137" s="260"/>
      <c r="U137" s="260"/>
      <c r="V137" s="260"/>
      <c r="W137" s="16"/>
      <c r="X137" s="16"/>
      <c r="Y137" s="16"/>
      <c r="Z137" s="16"/>
      <c r="AA137" s="16"/>
      <c r="AB137" s="16"/>
      <c r="AC137" s="16"/>
      <c r="AD137" s="16"/>
      <c r="AE137" s="16"/>
    </row>
    <row r="138" spans="2:31" s="20" customFormat="1" ht="21" customHeight="1" x14ac:dyDescent="0.15">
      <c r="B138" s="24"/>
      <c r="C138" s="109" t="s">
        <v>31</v>
      </c>
      <c r="D138" s="24"/>
      <c r="E138" s="24"/>
      <c r="F138" s="24"/>
      <c r="G138" s="24"/>
      <c r="H138" s="24"/>
      <c r="I138" s="24"/>
      <c r="J138" s="24"/>
      <c r="K138" s="49"/>
      <c r="L138" s="24"/>
      <c r="M138" s="24"/>
      <c r="N138" s="24"/>
      <c r="O138" s="42"/>
      <c r="P138" s="111"/>
      <c r="Q138" s="68"/>
      <c r="R138" s="173"/>
      <c r="S138" s="174"/>
      <c r="T138" s="175"/>
      <c r="U138" s="176"/>
      <c r="V138" s="176"/>
      <c r="W138" s="25"/>
      <c r="X138" s="25"/>
      <c r="Y138" s="25"/>
      <c r="Z138" s="25"/>
      <c r="AA138" s="25"/>
      <c r="AB138" s="25"/>
      <c r="AC138" s="25"/>
      <c r="AD138" s="25"/>
      <c r="AE138" s="25"/>
    </row>
    <row r="139" spans="2:31" s="20" customFormat="1" ht="21.75" customHeight="1" thickBot="1" x14ac:dyDescent="0.2">
      <c r="B139" s="134">
        <v>6</v>
      </c>
      <c r="C139" s="108"/>
      <c r="D139" s="24"/>
      <c r="E139" s="24"/>
      <c r="F139" s="24"/>
      <c r="G139" s="24"/>
      <c r="H139" s="24"/>
      <c r="I139" s="49"/>
      <c r="J139" s="49"/>
      <c r="K139" s="49"/>
      <c r="L139" s="24"/>
      <c r="M139" s="24"/>
      <c r="N139" s="24"/>
      <c r="O139" s="24"/>
      <c r="P139" s="24"/>
      <c r="Q139" s="24"/>
      <c r="R139" s="19"/>
      <c r="T139" s="25"/>
      <c r="U139" s="25"/>
      <c r="V139" s="25"/>
      <c r="W139" s="25"/>
      <c r="X139" s="25"/>
      <c r="Y139" s="25"/>
      <c r="Z139" s="25"/>
      <c r="AA139" s="25"/>
      <c r="AB139" s="25"/>
      <c r="AC139" s="25"/>
      <c r="AD139" s="25"/>
      <c r="AE139" s="25"/>
    </row>
    <row r="140" spans="2:31" s="20" customFormat="1" ht="18" customHeight="1" x14ac:dyDescent="0.15">
      <c r="B140" s="266" t="s">
        <v>149</v>
      </c>
      <c r="C140" s="64" t="s">
        <v>165</v>
      </c>
      <c r="D140" s="50"/>
      <c r="E140" s="50"/>
      <c r="F140" s="50"/>
      <c r="G140" s="54"/>
      <c r="H140" s="55" t="s">
        <v>37</v>
      </c>
      <c r="I140" s="268">
        <f>MAX(D146:O146)</f>
        <v>451</v>
      </c>
      <c r="J140" s="268"/>
      <c r="K140" s="269" t="s">
        <v>39</v>
      </c>
      <c r="L140" s="269"/>
      <c r="M140" s="56" t="s">
        <v>155</v>
      </c>
      <c r="N140" s="50"/>
      <c r="O140" s="237" t="s">
        <v>111</v>
      </c>
      <c r="P140" s="238"/>
      <c r="Q140" s="83"/>
      <c r="R140" s="19"/>
    </row>
    <row r="141" spans="2:31" s="20" customFormat="1" ht="20.25" customHeight="1" thickBot="1" x14ac:dyDescent="0.2">
      <c r="B141" s="267"/>
      <c r="C141" s="184" t="s">
        <v>153</v>
      </c>
      <c r="D141" s="67"/>
      <c r="E141" s="51"/>
      <c r="F141" s="51"/>
      <c r="G141" s="57"/>
      <c r="H141" s="52" t="s">
        <v>36</v>
      </c>
      <c r="I141" s="270">
        <v>1000</v>
      </c>
      <c r="J141" s="270"/>
      <c r="K141" s="271" t="s">
        <v>38</v>
      </c>
      <c r="L141" s="271"/>
      <c r="M141" s="141">
        <v>625</v>
      </c>
      <c r="N141" s="140"/>
      <c r="O141" s="51"/>
      <c r="P141" s="53"/>
      <c r="Q141" s="49"/>
      <c r="R141" s="19"/>
      <c r="V141" s="132"/>
    </row>
    <row r="142" spans="2:31" ht="18.75" customHeight="1" x14ac:dyDescent="0.15">
      <c r="B142" s="273" t="s">
        <v>1</v>
      </c>
      <c r="C142" s="273" t="s">
        <v>2</v>
      </c>
      <c r="D142" s="278" t="s">
        <v>136</v>
      </c>
      <c r="E142" s="279"/>
      <c r="F142" s="279"/>
      <c r="G142" s="279"/>
      <c r="H142" s="279"/>
      <c r="I142" s="279"/>
      <c r="J142" s="275" t="s">
        <v>141</v>
      </c>
      <c r="K142" s="276"/>
      <c r="L142" s="276"/>
      <c r="M142" s="276"/>
      <c r="N142" s="276"/>
      <c r="O142" s="276"/>
      <c r="P142" s="273" t="s">
        <v>14</v>
      </c>
      <c r="Q142" s="86"/>
      <c r="R142" s="260"/>
      <c r="S142" s="260"/>
      <c r="T142" s="260"/>
      <c r="U142" s="260"/>
      <c r="V142" s="260"/>
    </row>
    <row r="143" spans="2:31" ht="18.75" customHeight="1" thickBot="1" x14ac:dyDescent="0.2">
      <c r="B143" s="277"/>
      <c r="C143" s="277"/>
      <c r="D143" s="32" t="s">
        <v>118</v>
      </c>
      <c r="E143" s="32" t="s">
        <v>119</v>
      </c>
      <c r="F143" s="32" t="s">
        <v>120</v>
      </c>
      <c r="G143" s="32" t="s">
        <v>121</v>
      </c>
      <c r="H143" s="32" t="s">
        <v>122</v>
      </c>
      <c r="I143" s="31" t="s">
        <v>13</v>
      </c>
      <c r="J143" s="32" t="s">
        <v>124</v>
      </c>
      <c r="K143" s="32" t="s">
        <v>125</v>
      </c>
      <c r="L143" s="32" t="s">
        <v>126</v>
      </c>
      <c r="M143" s="34" t="s">
        <v>127</v>
      </c>
      <c r="N143" s="34" t="s">
        <v>128</v>
      </c>
      <c r="O143" s="34" t="s">
        <v>129</v>
      </c>
      <c r="P143" s="274"/>
      <c r="Q143" s="28"/>
      <c r="R143" s="244"/>
      <c r="S143" s="245"/>
      <c r="T143" s="246"/>
      <c r="U143" s="245"/>
      <c r="V143" s="247"/>
    </row>
    <row r="144" spans="2:31" ht="18.75" customHeight="1" x14ac:dyDescent="0.15">
      <c r="B144" s="100" t="s">
        <v>26</v>
      </c>
      <c r="C144" s="29" t="s">
        <v>4</v>
      </c>
      <c r="D144" s="6">
        <v>272861</v>
      </c>
      <c r="E144" s="6">
        <v>270200</v>
      </c>
      <c r="F144" s="6">
        <v>278892</v>
      </c>
      <c r="G144" s="6">
        <v>281185</v>
      </c>
      <c r="H144" s="6">
        <v>257528</v>
      </c>
      <c r="I144" s="6">
        <v>272133</v>
      </c>
      <c r="J144" s="6">
        <v>222674</v>
      </c>
      <c r="K144" s="6">
        <v>223021</v>
      </c>
      <c r="L144" s="6">
        <v>202350</v>
      </c>
      <c r="M144" s="6">
        <v>210809</v>
      </c>
      <c r="N144" s="6">
        <v>204659</v>
      </c>
      <c r="O144" s="6">
        <v>201940</v>
      </c>
      <c r="P144" s="33" t="str">
        <f>"計 "&amp;TEXT(SUM(D144:O144),"#,#")&amp;" kWh"</f>
        <v>計 2,898,252 kWh</v>
      </c>
      <c r="Q144" s="87"/>
      <c r="R144" s="248"/>
      <c r="S144" s="245"/>
      <c r="T144" s="244"/>
      <c r="U144" s="131"/>
      <c r="V144" s="249"/>
    </row>
    <row r="145" spans="2:31" ht="18.75" customHeight="1" x14ac:dyDescent="0.15">
      <c r="B145" s="101" t="s">
        <v>54</v>
      </c>
      <c r="C145" s="30" t="s">
        <v>5</v>
      </c>
      <c r="D145" s="9">
        <f>$I$140</f>
        <v>451</v>
      </c>
      <c r="E145" s="9">
        <f t="shared" ref="E145:O145" si="41">$I$140</f>
        <v>451</v>
      </c>
      <c r="F145" s="10">
        <f t="shared" si="41"/>
        <v>451</v>
      </c>
      <c r="G145" s="10">
        <f t="shared" si="41"/>
        <v>451</v>
      </c>
      <c r="H145" s="10">
        <f t="shared" si="41"/>
        <v>451</v>
      </c>
      <c r="I145" s="10">
        <f t="shared" si="41"/>
        <v>451</v>
      </c>
      <c r="J145" s="10">
        <f t="shared" si="41"/>
        <v>451</v>
      </c>
      <c r="K145" s="10">
        <f t="shared" si="41"/>
        <v>451</v>
      </c>
      <c r="L145" s="10">
        <f t="shared" si="41"/>
        <v>451</v>
      </c>
      <c r="M145" s="10">
        <f t="shared" si="41"/>
        <v>451</v>
      </c>
      <c r="N145" s="10">
        <f t="shared" si="41"/>
        <v>451</v>
      </c>
      <c r="O145" s="10">
        <f t="shared" si="41"/>
        <v>451</v>
      </c>
      <c r="P145" s="58"/>
      <c r="Q145" s="87"/>
      <c r="R145" s="250"/>
      <c r="S145" s="245"/>
      <c r="T145" s="244"/>
      <c r="U145" s="131"/>
      <c r="V145" s="249"/>
    </row>
    <row r="146" spans="2:31" ht="18.75" customHeight="1" x14ac:dyDescent="0.15">
      <c r="B146" s="102" t="s">
        <v>55</v>
      </c>
      <c r="C146" s="76"/>
      <c r="D146" s="135">
        <v>451</v>
      </c>
      <c r="E146" s="74">
        <v>451</v>
      </c>
      <c r="F146" s="74">
        <v>451</v>
      </c>
      <c r="G146" s="74">
        <v>451</v>
      </c>
      <c r="H146" s="74">
        <v>451</v>
      </c>
      <c r="I146" s="74">
        <v>451</v>
      </c>
      <c r="J146" s="74">
        <v>412</v>
      </c>
      <c r="K146" s="74">
        <v>412</v>
      </c>
      <c r="L146" s="74">
        <v>412</v>
      </c>
      <c r="M146" s="74">
        <v>412</v>
      </c>
      <c r="N146" s="74">
        <v>412</v>
      </c>
      <c r="O146" s="136">
        <v>412</v>
      </c>
      <c r="P146" s="58" t="str">
        <f>"平均 "&amp;TEXT(AVERAGE(D146:O146),"#,#.#")&amp;" kW"</f>
        <v>平均 431.5 kW</v>
      </c>
      <c r="Q146" s="87"/>
      <c r="R146" s="248"/>
      <c r="S146" s="245"/>
      <c r="T146" s="244"/>
      <c r="U146" s="131"/>
      <c r="V146" s="249"/>
    </row>
    <row r="147" spans="2:31" ht="18.75" customHeight="1" x14ac:dyDescent="0.15">
      <c r="B147" s="103" t="s">
        <v>56</v>
      </c>
      <c r="C147" s="61" t="s">
        <v>6</v>
      </c>
      <c r="D147" s="233">
        <v>97</v>
      </c>
      <c r="E147" s="234">
        <v>97</v>
      </c>
      <c r="F147" s="234">
        <v>97</v>
      </c>
      <c r="G147" s="234">
        <v>97</v>
      </c>
      <c r="H147" s="234">
        <v>97</v>
      </c>
      <c r="I147" s="234">
        <v>97</v>
      </c>
      <c r="J147" s="234">
        <v>97</v>
      </c>
      <c r="K147" s="234">
        <v>97</v>
      </c>
      <c r="L147" s="234">
        <v>97</v>
      </c>
      <c r="M147" s="234">
        <v>97</v>
      </c>
      <c r="N147" s="234">
        <v>97</v>
      </c>
      <c r="O147" s="234">
        <v>97</v>
      </c>
      <c r="P147" s="75"/>
      <c r="Q147" s="89"/>
      <c r="R147" s="251"/>
      <c r="S147" s="252"/>
      <c r="T147" s="244"/>
      <c r="U147" s="131"/>
      <c r="V147" s="249"/>
    </row>
    <row r="148" spans="2:31" ht="18.75" customHeight="1" thickBot="1" x14ac:dyDescent="0.2">
      <c r="B148" s="104" t="s">
        <v>57</v>
      </c>
      <c r="C148" s="77"/>
      <c r="D148" s="135">
        <v>98</v>
      </c>
      <c r="E148" s="74">
        <v>97</v>
      </c>
      <c r="F148" s="74">
        <v>97</v>
      </c>
      <c r="G148" s="74">
        <v>97</v>
      </c>
      <c r="H148" s="74">
        <v>97</v>
      </c>
      <c r="I148" s="74">
        <v>98</v>
      </c>
      <c r="J148" s="74">
        <v>99</v>
      </c>
      <c r="K148" s="74">
        <v>99</v>
      </c>
      <c r="L148" s="74">
        <v>98</v>
      </c>
      <c r="M148" s="74">
        <v>98</v>
      </c>
      <c r="N148" s="74">
        <v>98</v>
      </c>
      <c r="O148" s="136">
        <v>98</v>
      </c>
      <c r="P148" s="73" t="str">
        <f>"平均 "&amp;ROUNDDOWN(AVERAGE(D148:O148),2)&amp;" %"</f>
        <v>平均 97.83 %</v>
      </c>
      <c r="Q148" s="89"/>
      <c r="R148" s="251"/>
      <c r="S148" s="252"/>
      <c r="T148" s="252"/>
      <c r="U148" s="247"/>
      <c r="V148" s="252"/>
    </row>
    <row r="149" spans="2:31" ht="18.75" customHeight="1" x14ac:dyDescent="0.15">
      <c r="B149" s="100" t="s">
        <v>19</v>
      </c>
      <c r="C149" s="29" t="s">
        <v>7</v>
      </c>
      <c r="D149" s="137">
        <v>0</v>
      </c>
      <c r="E149" s="6">
        <v>0</v>
      </c>
      <c r="F149" s="7">
        <v>0</v>
      </c>
      <c r="G149" s="7">
        <v>0</v>
      </c>
      <c r="H149" s="7">
        <v>0</v>
      </c>
      <c r="I149" s="7">
        <v>0</v>
      </c>
      <c r="J149" s="7">
        <v>0</v>
      </c>
      <c r="K149" s="7">
        <v>0</v>
      </c>
      <c r="L149" s="7">
        <v>0</v>
      </c>
      <c r="M149" s="7">
        <v>21337</v>
      </c>
      <c r="N149" s="7">
        <v>20520</v>
      </c>
      <c r="O149" s="138">
        <v>19669</v>
      </c>
      <c r="P149" s="261" t="str">
        <f>$P$22</f>
        <v>2022.4月
～2023.3月
実績</v>
      </c>
      <c r="Q149" s="90"/>
      <c r="R149" s="251"/>
      <c r="S149" s="252"/>
      <c r="T149" s="252"/>
      <c r="U149" s="252"/>
      <c r="V149" s="252"/>
    </row>
    <row r="150" spans="2:31" ht="18.75" customHeight="1" x14ac:dyDescent="0.15">
      <c r="B150" s="101" t="s">
        <v>20</v>
      </c>
      <c r="C150" s="30" t="s">
        <v>15</v>
      </c>
      <c r="D150" s="36">
        <v>131246</v>
      </c>
      <c r="E150" s="13">
        <v>126933</v>
      </c>
      <c r="F150" s="14">
        <v>126393</v>
      </c>
      <c r="G150" s="14">
        <v>118073</v>
      </c>
      <c r="H150" s="12">
        <v>118477</v>
      </c>
      <c r="I150" s="12">
        <v>124224</v>
      </c>
      <c r="J150" s="12">
        <v>105201</v>
      </c>
      <c r="K150" s="14">
        <v>92779</v>
      </c>
      <c r="L150" s="14">
        <v>102676</v>
      </c>
      <c r="M150" s="14">
        <v>78156</v>
      </c>
      <c r="N150" s="14">
        <v>76274</v>
      </c>
      <c r="O150" s="37">
        <v>73329</v>
      </c>
      <c r="P150" s="262"/>
      <c r="Q150" s="90"/>
      <c r="R150" s="251"/>
      <c r="S150" s="252"/>
      <c r="T150" s="250"/>
      <c r="U150" s="252"/>
      <c r="V150" s="252"/>
    </row>
    <row r="151" spans="2:31" ht="18.75" customHeight="1" x14ac:dyDescent="0.15">
      <c r="B151" s="103" t="s">
        <v>21</v>
      </c>
      <c r="C151" s="61" t="s">
        <v>16</v>
      </c>
      <c r="D151" s="38">
        <v>141615</v>
      </c>
      <c r="E151" s="60">
        <v>143267</v>
      </c>
      <c r="F151" s="12">
        <v>152499</v>
      </c>
      <c r="G151" s="12">
        <v>163112</v>
      </c>
      <c r="H151" s="12">
        <v>139051</v>
      </c>
      <c r="I151" s="12">
        <v>147909</v>
      </c>
      <c r="J151" s="12">
        <v>117473</v>
      </c>
      <c r="K151" s="12">
        <v>130242</v>
      </c>
      <c r="L151" s="12">
        <v>99674</v>
      </c>
      <c r="M151" s="12">
        <v>111316</v>
      </c>
      <c r="N151" s="12">
        <v>107865</v>
      </c>
      <c r="O151" s="39">
        <v>108942</v>
      </c>
      <c r="P151" s="262"/>
      <c r="Q151" s="90"/>
    </row>
    <row r="152" spans="2:31" ht="18.75" customHeight="1" x14ac:dyDescent="0.15">
      <c r="B152" s="105" t="s">
        <v>40</v>
      </c>
      <c r="C152" s="78"/>
      <c r="D152" s="38">
        <v>451</v>
      </c>
      <c r="E152" s="60">
        <v>394</v>
      </c>
      <c r="F152" s="12">
        <v>398</v>
      </c>
      <c r="G152" s="12">
        <v>514</v>
      </c>
      <c r="H152" s="12">
        <v>402</v>
      </c>
      <c r="I152" s="12">
        <v>432</v>
      </c>
      <c r="J152" s="12">
        <v>340</v>
      </c>
      <c r="K152" s="12">
        <v>339</v>
      </c>
      <c r="L152" s="12">
        <v>336</v>
      </c>
      <c r="M152" s="12">
        <v>343</v>
      </c>
      <c r="N152" s="12">
        <v>326</v>
      </c>
      <c r="O152" s="39">
        <v>339</v>
      </c>
      <c r="P152" s="262"/>
      <c r="Q152" s="90"/>
    </row>
    <row r="153" spans="2:31" ht="18.75" customHeight="1" thickBot="1" x14ac:dyDescent="0.2">
      <c r="B153" s="104" t="s">
        <v>41</v>
      </c>
      <c r="C153" s="77"/>
      <c r="D153" s="66">
        <f>ROUND(D144/D152/30/24*100,1)</f>
        <v>84</v>
      </c>
      <c r="E153" s="65">
        <f>ROUND(E144/E152/30/24*100,1)</f>
        <v>95.2</v>
      </c>
      <c r="F153" s="63">
        <f t="shared" ref="F153:O153" si="42">ROUND(F144/F152/30/24*100,1)</f>
        <v>97.3</v>
      </c>
      <c r="G153" s="63">
        <f t="shared" si="42"/>
        <v>76</v>
      </c>
      <c r="H153" s="63">
        <f t="shared" si="42"/>
        <v>89</v>
      </c>
      <c r="I153" s="63">
        <f t="shared" si="42"/>
        <v>87.5</v>
      </c>
      <c r="J153" s="63">
        <f t="shared" si="42"/>
        <v>91</v>
      </c>
      <c r="K153" s="63">
        <f t="shared" si="42"/>
        <v>91.4</v>
      </c>
      <c r="L153" s="63">
        <f t="shared" si="42"/>
        <v>83.6</v>
      </c>
      <c r="M153" s="63">
        <f t="shared" si="42"/>
        <v>85.4</v>
      </c>
      <c r="N153" s="63">
        <f t="shared" si="42"/>
        <v>87.2</v>
      </c>
      <c r="O153" s="62">
        <f t="shared" si="42"/>
        <v>82.7</v>
      </c>
      <c r="P153" s="73" t="str">
        <f>"平均 "&amp;ROUNDDOWN(AVERAGE(D153:O153),2)&amp;" %"</f>
        <v>平均 87.52 %</v>
      </c>
      <c r="Q153" s="89"/>
    </row>
    <row r="154" spans="2:31" ht="18.75" customHeight="1" thickBot="1" x14ac:dyDescent="0.2">
      <c r="B154" s="263" t="s">
        <v>8</v>
      </c>
      <c r="C154" s="264"/>
      <c r="D154" s="263" t="s">
        <v>9</v>
      </c>
      <c r="E154" s="265"/>
      <c r="F154" s="265"/>
      <c r="G154" s="265"/>
      <c r="H154" s="265"/>
      <c r="I154" s="265"/>
      <c r="J154" s="265"/>
      <c r="K154" s="265"/>
      <c r="L154" s="265"/>
      <c r="M154" s="265"/>
      <c r="N154" s="265"/>
      <c r="O154" s="265"/>
      <c r="P154" s="59" t="s">
        <v>30</v>
      </c>
      <c r="Q154" s="91"/>
      <c r="T154" s="18"/>
      <c r="U154" s="18"/>
      <c r="V154" s="18"/>
      <c r="W154" s="18"/>
      <c r="X154" s="18"/>
      <c r="Y154" s="18"/>
      <c r="Z154" s="18"/>
      <c r="AA154" s="18"/>
      <c r="AB154" s="18"/>
      <c r="AC154" s="18"/>
      <c r="AD154" s="18"/>
      <c r="AE154" s="18"/>
    </row>
    <row r="155" spans="2:31" ht="18.75" customHeight="1" x14ac:dyDescent="0.15">
      <c r="B155" s="100" t="s">
        <v>22</v>
      </c>
      <c r="C155" s="107" t="s">
        <v>42</v>
      </c>
      <c r="D155" s="115">
        <f>ROUNDDOWN(D145*$P$155*(1.85-D147/100),2)</f>
        <v>0</v>
      </c>
      <c r="E155" s="115">
        <f>ROUNDDOWN(E145*$P$155*(1.85-E147/100),2)</f>
        <v>0</v>
      </c>
      <c r="F155" s="115">
        <f t="shared" ref="F155:N155" si="43">ROUNDDOWN(F145*$P$155*(1.85-F147/100),2)</f>
        <v>0</v>
      </c>
      <c r="G155" s="115">
        <f t="shared" si="43"/>
        <v>0</v>
      </c>
      <c r="H155" s="115">
        <f t="shared" si="43"/>
        <v>0</v>
      </c>
      <c r="I155" s="115">
        <f t="shared" si="43"/>
        <v>0</v>
      </c>
      <c r="J155" s="115">
        <f t="shared" si="43"/>
        <v>0</v>
      </c>
      <c r="K155" s="115">
        <f t="shared" si="43"/>
        <v>0</v>
      </c>
      <c r="L155" s="115">
        <f t="shared" si="43"/>
        <v>0</v>
      </c>
      <c r="M155" s="115">
        <f t="shared" si="43"/>
        <v>0</v>
      </c>
      <c r="N155" s="115">
        <f t="shared" si="43"/>
        <v>0</v>
      </c>
      <c r="O155" s="116">
        <f>ROUNDDOWN(O145*$P$155*(1.85-O147/100),2)</f>
        <v>0</v>
      </c>
      <c r="P155" s="128"/>
      <c r="Q155" s="95"/>
      <c r="T155" s="18"/>
      <c r="U155" s="18"/>
      <c r="V155" s="18"/>
      <c r="W155" s="18"/>
      <c r="X155" s="18"/>
      <c r="Y155" s="18"/>
      <c r="Z155" s="18"/>
      <c r="AA155" s="18"/>
      <c r="AB155" s="18"/>
      <c r="AC155" s="18"/>
      <c r="AD155" s="18"/>
      <c r="AE155" s="18"/>
    </row>
    <row r="156" spans="2:31" ht="18.75" customHeight="1" x14ac:dyDescent="0.15">
      <c r="B156" s="103" t="s">
        <v>23</v>
      </c>
      <c r="C156" s="35" t="s">
        <v>17</v>
      </c>
      <c r="D156" s="117">
        <f>D149*$P$156</f>
        <v>0</v>
      </c>
      <c r="E156" s="118">
        <f>E149*$P$156</f>
        <v>0</v>
      </c>
      <c r="F156" s="118">
        <f t="shared" ref="F156:N156" si="44">F149*$P$156</f>
        <v>0</v>
      </c>
      <c r="G156" s="118">
        <f t="shared" si="44"/>
        <v>0</v>
      </c>
      <c r="H156" s="118">
        <f t="shared" si="44"/>
        <v>0</v>
      </c>
      <c r="I156" s="118">
        <f t="shared" si="44"/>
        <v>0</v>
      </c>
      <c r="J156" s="118">
        <f t="shared" si="44"/>
        <v>0</v>
      </c>
      <c r="K156" s="118">
        <f t="shared" si="44"/>
        <v>0</v>
      </c>
      <c r="L156" s="118">
        <f t="shared" si="44"/>
        <v>0</v>
      </c>
      <c r="M156" s="118">
        <f t="shared" si="44"/>
        <v>0</v>
      </c>
      <c r="N156" s="118">
        <f t="shared" si="44"/>
        <v>0</v>
      </c>
      <c r="O156" s="120">
        <f>O149*$P$156</f>
        <v>0</v>
      </c>
      <c r="P156" s="129"/>
      <c r="Q156" s="96"/>
      <c r="T156" s="18"/>
      <c r="U156" s="18"/>
      <c r="V156" s="18"/>
      <c r="W156" s="18"/>
      <c r="X156" s="18"/>
      <c r="Y156" s="18"/>
      <c r="Z156" s="18"/>
      <c r="AA156" s="18"/>
      <c r="AB156" s="18"/>
      <c r="AC156" s="18"/>
      <c r="AD156" s="18"/>
      <c r="AE156" s="18"/>
    </row>
    <row r="157" spans="2:31" ht="18.75" customHeight="1" x14ac:dyDescent="0.15">
      <c r="B157" s="103" t="s">
        <v>32</v>
      </c>
      <c r="C157" s="35" t="s">
        <v>18</v>
      </c>
      <c r="D157" s="121"/>
      <c r="E157" s="122"/>
      <c r="F157" s="123"/>
      <c r="G157" s="123"/>
      <c r="H157" s="123"/>
      <c r="I157" s="123"/>
      <c r="J157" s="123"/>
      <c r="K157" s="123"/>
      <c r="L157" s="123"/>
      <c r="M157" s="119">
        <f>M150*$P$157</f>
        <v>0</v>
      </c>
      <c r="N157" s="119">
        <f>N150*$P$157</f>
        <v>0</v>
      </c>
      <c r="O157" s="120">
        <f>O150*$P$157</f>
        <v>0</v>
      </c>
      <c r="P157" s="129"/>
      <c r="Q157" s="96"/>
      <c r="T157" s="18"/>
      <c r="U157" s="18"/>
      <c r="V157" s="18"/>
      <c r="W157" s="18"/>
      <c r="X157" s="18"/>
      <c r="Y157" s="18"/>
      <c r="Z157" s="18"/>
      <c r="AA157" s="18"/>
      <c r="AB157" s="18"/>
      <c r="AC157" s="18"/>
      <c r="AD157" s="18"/>
      <c r="AE157" s="18"/>
    </row>
    <row r="158" spans="2:31" ht="18.75" customHeight="1" x14ac:dyDescent="0.15">
      <c r="B158" s="103" t="s">
        <v>33</v>
      </c>
      <c r="C158" s="35" t="s">
        <v>34</v>
      </c>
      <c r="D158" s="117">
        <f>D150*$P$158</f>
        <v>0</v>
      </c>
      <c r="E158" s="118">
        <f>E150*$P$158</f>
        <v>0</v>
      </c>
      <c r="F158" s="118">
        <f t="shared" ref="F158:L158" si="45">F150*$P$158</f>
        <v>0</v>
      </c>
      <c r="G158" s="118">
        <f t="shared" si="45"/>
        <v>0</v>
      </c>
      <c r="H158" s="118">
        <f t="shared" si="45"/>
        <v>0</v>
      </c>
      <c r="I158" s="118">
        <f t="shared" si="45"/>
        <v>0</v>
      </c>
      <c r="J158" s="118">
        <f t="shared" si="45"/>
        <v>0</v>
      </c>
      <c r="K158" s="118">
        <f t="shared" si="45"/>
        <v>0</v>
      </c>
      <c r="L158" s="118">
        <f t="shared" si="45"/>
        <v>0</v>
      </c>
      <c r="M158" s="123"/>
      <c r="N158" s="123"/>
      <c r="O158" s="124"/>
      <c r="P158" s="129"/>
      <c r="Q158" s="96"/>
      <c r="T158" s="18"/>
      <c r="U158" s="18"/>
      <c r="V158" s="18"/>
      <c r="W158" s="18"/>
      <c r="X158" s="18"/>
      <c r="Y158" s="18"/>
      <c r="Z158" s="18"/>
      <c r="AA158" s="18"/>
      <c r="AB158" s="18"/>
      <c r="AC158" s="18"/>
      <c r="AD158" s="18"/>
      <c r="AE158" s="18"/>
    </row>
    <row r="159" spans="2:31" ht="18.75" customHeight="1" x14ac:dyDescent="0.15">
      <c r="B159" s="101" t="s">
        <v>24</v>
      </c>
      <c r="C159" s="160" t="s">
        <v>35</v>
      </c>
      <c r="D159" s="161">
        <f>D151*$P$159</f>
        <v>0</v>
      </c>
      <c r="E159" s="161">
        <f>E151*$P$159</f>
        <v>0</v>
      </c>
      <c r="F159" s="161">
        <f t="shared" ref="F159:N159" si="46">F151*$P$159</f>
        <v>0</v>
      </c>
      <c r="G159" s="161">
        <f t="shared" si="46"/>
        <v>0</v>
      </c>
      <c r="H159" s="161">
        <f t="shared" si="46"/>
        <v>0</v>
      </c>
      <c r="I159" s="161">
        <f t="shared" si="46"/>
        <v>0</v>
      </c>
      <c r="J159" s="161">
        <f t="shared" si="46"/>
        <v>0</v>
      </c>
      <c r="K159" s="161">
        <f t="shared" si="46"/>
        <v>0</v>
      </c>
      <c r="L159" s="161">
        <f t="shared" si="46"/>
        <v>0</v>
      </c>
      <c r="M159" s="161">
        <f t="shared" si="46"/>
        <v>0</v>
      </c>
      <c r="N159" s="161">
        <f t="shared" si="46"/>
        <v>0</v>
      </c>
      <c r="O159" s="127">
        <f>O151*$P$159</f>
        <v>0</v>
      </c>
      <c r="P159" s="162"/>
      <c r="Q159" s="96"/>
      <c r="T159" s="16"/>
      <c r="U159" s="16"/>
      <c r="V159" s="133"/>
      <c r="W159" s="18"/>
      <c r="X159" s="18"/>
      <c r="Y159" s="18"/>
      <c r="Z159" s="18"/>
      <c r="AA159" s="18"/>
      <c r="AB159" s="18"/>
      <c r="AC159" s="18"/>
      <c r="AD159" s="18"/>
      <c r="AE159" s="18"/>
    </row>
    <row r="160" spans="2:31" ht="18.75" customHeight="1" thickBot="1" x14ac:dyDescent="0.2">
      <c r="B160" s="103" t="s">
        <v>108</v>
      </c>
      <c r="C160" s="35" t="s">
        <v>73</v>
      </c>
      <c r="D160" s="165">
        <f>D145*$P$160</f>
        <v>0</v>
      </c>
      <c r="E160" s="118">
        <f>E145*$P160</f>
        <v>0</v>
      </c>
      <c r="F160" s="119">
        <f t="shared" ref="F160:N160" si="47">F145*$P160</f>
        <v>0</v>
      </c>
      <c r="G160" s="119">
        <f t="shared" si="47"/>
        <v>0</v>
      </c>
      <c r="H160" s="119">
        <f t="shared" si="47"/>
        <v>0</v>
      </c>
      <c r="I160" s="119">
        <f t="shared" si="47"/>
        <v>0</v>
      </c>
      <c r="J160" s="119">
        <f t="shared" si="47"/>
        <v>0</v>
      </c>
      <c r="K160" s="119">
        <f t="shared" si="47"/>
        <v>0</v>
      </c>
      <c r="L160" s="119">
        <f t="shared" si="47"/>
        <v>0</v>
      </c>
      <c r="M160" s="119">
        <f t="shared" si="47"/>
        <v>0</v>
      </c>
      <c r="N160" s="119">
        <f t="shared" si="47"/>
        <v>0</v>
      </c>
      <c r="O160" s="119">
        <f>O145*$P160</f>
        <v>0</v>
      </c>
      <c r="P160" s="195"/>
      <c r="Q160" s="93"/>
      <c r="T160" s="16"/>
      <c r="U160" s="16"/>
      <c r="V160" s="133"/>
      <c r="W160" s="16"/>
      <c r="X160" s="16"/>
      <c r="Y160" s="16"/>
      <c r="Z160" s="16"/>
      <c r="AA160" s="16"/>
      <c r="AB160" s="16"/>
      <c r="AC160" s="16"/>
      <c r="AD160" s="16"/>
      <c r="AE160" s="16"/>
    </row>
    <row r="161" spans="2:31" ht="18.75" customHeight="1" thickBot="1" x14ac:dyDescent="0.2">
      <c r="B161" s="158" t="s">
        <v>25</v>
      </c>
      <c r="C161" s="159" t="s">
        <v>74</v>
      </c>
      <c r="D161" s="163">
        <f>INT(SUM(D155:D159)-D160)</f>
        <v>0</v>
      </c>
      <c r="E161" s="163">
        <f t="shared" ref="E161:M161" si="48">INT(SUM(E155:E159)-E160)</f>
        <v>0</v>
      </c>
      <c r="F161" s="164">
        <f t="shared" si="48"/>
        <v>0</v>
      </c>
      <c r="G161" s="164">
        <f t="shared" si="48"/>
        <v>0</v>
      </c>
      <c r="H161" s="164">
        <f t="shared" si="48"/>
        <v>0</v>
      </c>
      <c r="I161" s="164">
        <f t="shared" si="48"/>
        <v>0</v>
      </c>
      <c r="J161" s="164">
        <f t="shared" si="48"/>
        <v>0</v>
      </c>
      <c r="K161" s="164">
        <f t="shared" si="48"/>
        <v>0</v>
      </c>
      <c r="L161" s="164">
        <f t="shared" si="48"/>
        <v>0</v>
      </c>
      <c r="M161" s="164">
        <f t="shared" si="48"/>
        <v>0</v>
      </c>
      <c r="N161" s="164">
        <f>INT(SUM(N155:N159)-N160)</f>
        <v>0</v>
      </c>
      <c r="O161" s="164">
        <f>INT(SUM(O155:O159)-O160)</f>
        <v>0</v>
      </c>
      <c r="P161" s="110">
        <f>SUM(D161:O161)</f>
        <v>0</v>
      </c>
      <c r="Q161" s="94"/>
      <c r="R161" s="260"/>
      <c r="S161" s="260"/>
      <c r="T161" s="260"/>
      <c r="U161" s="260"/>
      <c r="V161" s="260"/>
      <c r="W161" s="16"/>
      <c r="X161" s="16"/>
      <c r="Y161" s="16"/>
      <c r="Z161" s="16"/>
      <c r="AA161" s="16"/>
      <c r="AB161" s="16"/>
      <c r="AC161" s="16"/>
      <c r="AD161" s="16"/>
      <c r="AE161" s="16"/>
    </row>
    <row r="162" spans="2:31" s="20" customFormat="1" ht="21" customHeight="1" x14ac:dyDescent="0.15">
      <c r="B162" s="24"/>
      <c r="C162" s="109" t="s">
        <v>31</v>
      </c>
      <c r="D162" s="24"/>
      <c r="E162" s="24"/>
      <c r="F162" s="24"/>
      <c r="G162" s="24"/>
      <c r="H162" s="24"/>
      <c r="I162" s="24"/>
      <c r="J162" s="24"/>
      <c r="K162" s="24"/>
      <c r="L162" s="24"/>
      <c r="M162" s="24"/>
      <c r="N162" s="24"/>
      <c r="O162" s="42"/>
      <c r="P162" s="111"/>
      <c r="Q162" s="68"/>
      <c r="R162" s="173"/>
      <c r="S162" s="174"/>
      <c r="T162" s="175"/>
      <c r="U162" s="176"/>
      <c r="V162" s="176"/>
      <c r="W162" s="26"/>
      <c r="X162" s="26"/>
      <c r="Y162" s="26"/>
      <c r="Z162" s="26"/>
      <c r="AA162" s="26"/>
      <c r="AB162" s="26"/>
      <c r="AC162" s="26"/>
      <c r="AD162" s="26"/>
      <c r="AE162" s="26"/>
    </row>
    <row r="163" spans="2:31" ht="18" customHeight="1" x14ac:dyDescent="0.15">
      <c r="B163" s="44" t="str">
        <f>$B$9</f>
        <v>仙台市水道局浄水施設電力需給</v>
      </c>
      <c r="D163" s="45"/>
      <c r="E163" s="45"/>
      <c r="H163" s="280">
        <f>H$9</f>
        <v>45200</v>
      </c>
      <c r="I163" s="280"/>
      <c r="J163" s="201" t="s">
        <v>0</v>
      </c>
      <c r="K163" s="281">
        <f>K$9</f>
        <v>45565</v>
      </c>
      <c r="L163" s="281"/>
      <c r="M163" s="212" t="str">
        <f>M$9</f>
        <v>12ヶ月</v>
      </c>
      <c r="N163" s="47"/>
      <c r="P163" s="80" t="s">
        <v>116</v>
      </c>
      <c r="Q163" s="85"/>
    </row>
    <row r="164" spans="2:31" s="20" customFormat="1" ht="12" customHeight="1" x14ac:dyDescent="0.15">
      <c r="B164" s="272" t="s">
        <v>59</v>
      </c>
      <c r="C164" s="272"/>
      <c r="D164" s="272"/>
      <c r="E164" s="272"/>
      <c r="F164" s="272"/>
      <c r="G164" s="272"/>
      <c r="H164" s="272"/>
      <c r="I164" s="272"/>
      <c r="J164" s="272"/>
      <c r="K164" s="272"/>
      <c r="L164" s="272"/>
      <c r="M164" s="272"/>
      <c r="N164" s="272"/>
      <c r="O164" s="272"/>
      <c r="P164" s="272"/>
      <c r="Q164" s="130"/>
      <c r="R164" s="19"/>
    </row>
    <row r="165" spans="2:31" s="20" customFormat="1" ht="12" customHeight="1" x14ac:dyDescent="0.15">
      <c r="B165" s="272"/>
      <c r="C165" s="272"/>
      <c r="D165" s="272"/>
      <c r="E165" s="272"/>
      <c r="F165" s="272"/>
      <c r="G165" s="272"/>
      <c r="H165" s="272"/>
      <c r="I165" s="272"/>
      <c r="J165" s="272"/>
      <c r="K165" s="272"/>
      <c r="L165" s="272"/>
      <c r="M165" s="272"/>
      <c r="N165" s="272"/>
      <c r="O165" s="272"/>
      <c r="P165" s="272"/>
      <c r="Q165" s="130"/>
      <c r="R165" s="19"/>
    </row>
    <row r="166" spans="2:31" s="20" customFormat="1" ht="21.75" customHeight="1" thickBot="1" x14ac:dyDescent="0.2">
      <c r="B166" s="134">
        <v>7</v>
      </c>
      <c r="C166" s="108"/>
      <c r="D166" s="24"/>
      <c r="E166" s="24"/>
      <c r="F166" s="24"/>
      <c r="G166" s="24"/>
      <c r="H166" s="24"/>
      <c r="I166" s="49"/>
      <c r="J166" s="49"/>
      <c r="K166" s="49"/>
      <c r="L166" s="24"/>
      <c r="M166" s="24"/>
      <c r="N166" s="24"/>
      <c r="O166" s="24"/>
      <c r="P166" s="24"/>
      <c r="Q166" s="24"/>
      <c r="R166" s="19"/>
      <c r="T166" s="25"/>
      <c r="U166" s="25"/>
      <c r="V166" s="25"/>
      <c r="W166" s="25"/>
      <c r="X166" s="25"/>
      <c r="Y166" s="25"/>
      <c r="Z166" s="25"/>
      <c r="AA166" s="25"/>
      <c r="AB166" s="25"/>
      <c r="AC166" s="25"/>
      <c r="AD166" s="25"/>
      <c r="AE166" s="25"/>
    </row>
    <row r="167" spans="2:31" s="20" customFormat="1" ht="18" customHeight="1" x14ac:dyDescent="0.15">
      <c r="B167" s="266" t="s">
        <v>60</v>
      </c>
      <c r="C167" s="64" t="s">
        <v>166</v>
      </c>
      <c r="D167" s="50"/>
      <c r="E167" s="50"/>
      <c r="F167" s="50"/>
      <c r="G167" s="54"/>
      <c r="H167" s="55" t="s">
        <v>37</v>
      </c>
      <c r="I167" s="268">
        <f>MAX(D173:O173)</f>
        <v>120</v>
      </c>
      <c r="J167" s="268"/>
      <c r="K167" s="269" t="s">
        <v>39</v>
      </c>
      <c r="L167" s="269"/>
      <c r="M167" s="56" t="s">
        <v>155</v>
      </c>
      <c r="N167" s="50"/>
      <c r="O167" s="237" t="s">
        <v>111</v>
      </c>
      <c r="P167" s="238"/>
      <c r="Q167" s="83"/>
      <c r="R167" s="19"/>
    </row>
    <row r="168" spans="2:31" s="20" customFormat="1" ht="20.25" customHeight="1" thickBot="1" x14ac:dyDescent="0.2">
      <c r="B168" s="267"/>
      <c r="C168" s="184" t="s">
        <v>153</v>
      </c>
      <c r="D168" s="67"/>
      <c r="E168" s="51"/>
      <c r="F168" s="51"/>
      <c r="G168" s="57"/>
      <c r="H168" s="52" t="s">
        <v>36</v>
      </c>
      <c r="I168" s="270">
        <v>500</v>
      </c>
      <c r="J168" s="270"/>
      <c r="K168" s="271" t="s">
        <v>38</v>
      </c>
      <c r="L168" s="271"/>
      <c r="M168" s="141">
        <v>400</v>
      </c>
      <c r="N168" s="140"/>
      <c r="O168" s="51"/>
      <c r="P168" s="53"/>
      <c r="Q168" s="49"/>
      <c r="R168" s="19"/>
      <c r="V168" s="132"/>
    </row>
    <row r="169" spans="2:31" ht="18.75" customHeight="1" x14ac:dyDescent="0.15">
      <c r="B169" s="273" t="s">
        <v>1</v>
      </c>
      <c r="C169" s="273" t="s">
        <v>2</v>
      </c>
      <c r="D169" s="278" t="s">
        <v>136</v>
      </c>
      <c r="E169" s="279"/>
      <c r="F169" s="279"/>
      <c r="G169" s="279"/>
      <c r="H169" s="279"/>
      <c r="I169" s="279"/>
      <c r="J169" s="275" t="s">
        <v>141</v>
      </c>
      <c r="K169" s="276"/>
      <c r="L169" s="276"/>
      <c r="M169" s="276"/>
      <c r="N169" s="276"/>
      <c r="O169" s="276"/>
      <c r="P169" s="273" t="s">
        <v>14</v>
      </c>
      <c r="Q169" s="86"/>
      <c r="R169" s="260"/>
      <c r="S169" s="260"/>
      <c r="T169" s="260"/>
      <c r="U169" s="260"/>
      <c r="V169" s="260"/>
    </row>
    <row r="170" spans="2:31" ht="18.75" customHeight="1" thickBot="1" x14ac:dyDescent="0.2">
      <c r="B170" s="277"/>
      <c r="C170" s="277"/>
      <c r="D170" s="32" t="s">
        <v>118</v>
      </c>
      <c r="E170" s="32" t="s">
        <v>119</v>
      </c>
      <c r="F170" s="32" t="s">
        <v>120</v>
      </c>
      <c r="G170" s="32" t="s">
        <v>121</v>
      </c>
      <c r="H170" s="32" t="s">
        <v>122</v>
      </c>
      <c r="I170" s="31" t="s">
        <v>13</v>
      </c>
      <c r="J170" s="32" t="s">
        <v>124</v>
      </c>
      <c r="K170" s="32" t="s">
        <v>125</v>
      </c>
      <c r="L170" s="32" t="s">
        <v>126</v>
      </c>
      <c r="M170" s="34" t="s">
        <v>127</v>
      </c>
      <c r="N170" s="34" t="s">
        <v>128</v>
      </c>
      <c r="O170" s="34" t="s">
        <v>129</v>
      </c>
      <c r="P170" s="274"/>
      <c r="Q170" s="28"/>
      <c r="R170" s="244"/>
      <c r="S170" s="245"/>
      <c r="T170" s="246"/>
      <c r="U170" s="245"/>
      <c r="V170" s="247"/>
    </row>
    <row r="171" spans="2:31" ht="18.75" customHeight="1" x14ac:dyDescent="0.15">
      <c r="B171" s="100" t="s">
        <v>26</v>
      </c>
      <c r="C171" s="29" t="s">
        <v>4</v>
      </c>
      <c r="D171" s="6">
        <v>76156</v>
      </c>
      <c r="E171" s="6">
        <v>76741</v>
      </c>
      <c r="F171" s="6">
        <v>84355</v>
      </c>
      <c r="G171" s="6">
        <v>83202</v>
      </c>
      <c r="H171" s="6">
        <v>76190</v>
      </c>
      <c r="I171" s="6">
        <v>79329</v>
      </c>
      <c r="J171" s="6">
        <v>42515</v>
      </c>
      <c r="K171" s="6">
        <v>43349</v>
      </c>
      <c r="L171" s="6">
        <v>67020</v>
      </c>
      <c r="M171" s="6">
        <v>49751</v>
      </c>
      <c r="N171" s="6">
        <v>45802</v>
      </c>
      <c r="O171" s="6">
        <v>37881</v>
      </c>
      <c r="P171" s="33" t="str">
        <f>"計 "&amp;TEXT(SUM(D171:O171),"#,#")&amp;" kWh"</f>
        <v>計 762,291 kWh</v>
      </c>
      <c r="Q171" s="87"/>
      <c r="R171" s="248"/>
      <c r="S171" s="245"/>
      <c r="T171" s="244"/>
      <c r="U171" s="131"/>
      <c r="V171" s="249"/>
    </row>
    <row r="172" spans="2:31" ht="18.75" customHeight="1" x14ac:dyDescent="0.15">
      <c r="B172" s="101" t="s">
        <v>54</v>
      </c>
      <c r="C172" s="30" t="s">
        <v>5</v>
      </c>
      <c r="D172" s="9">
        <f>$I$167</f>
        <v>120</v>
      </c>
      <c r="E172" s="9">
        <f t="shared" ref="E172:O172" si="49">$I$167</f>
        <v>120</v>
      </c>
      <c r="F172" s="10">
        <f t="shared" si="49"/>
        <v>120</v>
      </c>
      <c r="G172" s="10">
        <f t="shared" si="49"/>
        <v>120</v>
      </c>
      <c r="H172" s="10">
        <f t="shared" si="49"/>
        <v>120</v>
      </c>
      <c r="I172" s="10">
        <f t="shared" si="49"/>
        <v>120</v>
      </c>
      <c r="J172" s="10">
        <f t="shared" si="49"/>
        <v>120</v>
      </c>
      <c r="K172" s="10">
        <f t="shared" si="49"/>
        <v>120</v>
      </c>
      <c r="L172" s="10">
        <f t="shared" si="49"/>
        <v>120</v>
      </c>
      <c r="M172" s="10">
        <f t="shared" si="49"/>
        <v>120</v>
      </c>
      <c r="N172" s="10">
        <f t="shared" si="49"/>
        <v>120</v>
      </c>
      <c r="O172" s="10">
        <f t="shared" si="49"/>
        <v>120</v>
      </c>
      <c r="P172" s="58"/>
      <c r="Q172" s="87"/>
      <c r="R172" s="250"/>
      <c r="S172" s="245"/>
      <c r="T172" s="244"/>
      <c r="U172" s="131"/>
      <c r="V172" s="249"/>
    </row>
    <row r="173" spans="2:31" ht="18.75" customHeight="1" x14ac:dyDescent="0.15">
      <c r="B173" s="102" t="s">
        <v>55</v>
      </c>
      <c r="C173" s="76"/>
      <c r="D173" s="135">
        <v>120</v>
      </c>
      <c r="E173" s="74">
        <v>120</v>
      </c>
      <c r="F173" s="74">
        <v>120</v>
      </c>
      <c r="G173" s="74">
        <v>120</v>
      </c>
      <c r="H173" s="74">
        <v>120</v>
      </c>
      <c r="I173" s="74">
        <v>120</v>
      </c>
      <c r="J173" s="74">
        <v>117</v>
      </c>
      <c r="K173" s="74">
        <v>117</v>
      </c>
      <c r="L173" s="74">
        <v>117</v>
      </c>
      <c r="M173" s="74">
        <v>117</v>
      </c>
      <c r="N173" s="74">
        <v>117</v>
      </c>
      <c r="O173" s="136">
        <v>117</v>
      </c>
      <c r="P173" s="58" t="str">
        <f>"平均 "&amp;TEXT(AVERAGE(D173:O173),"#,#.#")&amp;" kW"</f>
        <v>平均 118.5 kW</v>
      </c>
      <c r="Q173" s="87"/>
      <c r="R173" s="248"/>
      <c r="S173" s="245"/>
      <c r="T173" s="244"/>
      <c r="U173" s="131"/>
      <c r="V173" s="249"/>
    </row>
    <row r="174" spans="2:31" ht="18.75" customHeight="1" x14ac:dyDescent="0.15">
      <c r="B174" s="103" t="s">
        <v>56</v>
      </c>
      <c r="C174" s="61" t="s">
        <v>6</v>
      </c>
      <c r="D174" s="233">
        <v>100</v>
      </c>
      <c r="E174" s="234">
        <v>100</v>
      </c>
      <c r="F174" s="234">
        <v>100</v>
      </c>
      <c r="G174" s="234">
        <v>100</v>
      </c>
      <c r="H174" s="234">
        <v>100</v>
      </c>
      <c r="I174" s="234">
        <v>100</v>
      </c>
      <c r="J174" s="234">
        <v>100</v>
      </c>
      <c r="K174" s="234">
        <v>100</v>
      </c>
      <c r="L174" s="234">
        <v>100</v>
      </c>
      <c r="M174" s="234">
        <v>100</v>
      </c>
      <c r="N174" s="234">
        <v>100</v>
      </c>
      <c r="O174" s="234">
        <v>100</v>
      </c>
      <c r="P174" s="75"/>
      <c r="Q174" s="89"/>
      <c r="R174" s="251"/>
      <c r="S174" s="252"/>
      <c r="T174" s="244"/>
      <c r="U174" s="131"/>
      <c r="V174" s="249"/>
    </row>
    <row r="175" spans="2:31" ht="18.75" customHeight="1" thickBot="1" x14ac:dyDescent="0.2">
      <c r="B175" s="104" t="s">
        <v>57</v>
      </c>
      <c r="C175" s="77"/>
      <c r="D175" s="135">
        <v>100</v>
      </c>
      <c r="E175" s="74">
        <v>100</v>
      </c>
      <c r="F175" s="74">
        <v>100</v>
      </c>
      <c r="G175" s="74">
        <v>100</v>
      </c>
      <c r="H175" s="74">
        <v>100</v>
      </c>
      <c r="I175" s="74">
        <v>100</v>
      </c>
      <c r="J175" s="74">
        <v>100</v>
      </c>
      <c r="K175" s="74">
        <v>100</v>
      </c>
      <c r="L175" s="74">
        <v>100</v>
      </c>
      <c r="M175" s="74">
        <v>100</v>
      </c>
      <c r="N175" s="74">
        <v>100</v>
      </c>
      <c r="O175" s="136">
        <v>100</v>
      </c>
      <c r="P175" s="73" t="str">
        <f>"平均 "&amp;ROUNDDOWN(AVERAGE(D175:O175),2)&amp;" %"</f>
        <v>平均 100 %</v>
      </c>
      <c r="Q175" s="89"/>
      <c r="R175" s="251"/>
      <c r="S175" s="252"/>
      <c r="T175" s="252"/>
      <c r="U175" s="247"/>
      <c r="V175" s="252"/>
    </row>
    <row r="176" spans="2:31" ht="18.75" customHeight="1" x14ac:dyDescent="0.15">
      <c r="B176" s="100" t="s">
        <v>19</v>
      </c>
      <c r="C176" s="29" t="s">
        <v>7</v>
      </c>
      <c r="D176" s="137">
        <v>0</v>
      </c>
      <c r="E176" s="6">
        <v>0</v>
      </c>
      <c r="F176" s="7">
        <v>0</v>
      </c>
      <c r="G176" s="7">
        <v>0</v>
      </c>
      <c r="H176" s="7">
        <v>0</v>
      </c>
      <c r="I176" s="7">
        <v>0</v>
      </c>
      <c r="J176" s="7">
        <v>0</v>
      </c>
      <c r="K176" s="7">
        <v>0</v>
      </c>
      <c r="L176" s="7">
        <v>0</v>
      </c>
      <c r="M176" s="7">
        <v>5128</v>
      </c>
      <c r="N176" s="7">
        <v>4593</v>
      </c>
      <c r="O176" s="138">
        <v>3915</v>
      </c>
      <c r="P176" s="261" t="str">
        <f>$P$22</f>
        <v>2022.4月
～2023.3月
実績</v>
      </c>
      <c r="Q176" s="90"/>
      <c r="R176" s="251"/>
      <c r="S176" s="252"/>
      <c r="T176" s="252"/>
      <c r="U176" s="252"/>
      <c r="V176" s="252"/>
    </row>
    <row r="177" spans="2:31" ht="18.75" customHeight="1" x14ac:dyDescent="0.15">
      <c r="B177" s="101" t="s">
        <v>20</v>
      </c>
      <c r="C177" s="30" t="s">
        <v>15</v>
      </c>
      <c r="D177" s="36">
        <v>36474</v>
      </c>
      <c r="E177" s="13">
        <v>36075</v>
      </c>
      <c r="F177" s="14">
        <v>38136</v>
      </c>
      <c r="G177" s="14">
        <v>34417</v>
      </c>
      <c r="H177" s="12">
        <v>34882</v>
      </c>
      <c r="I177" s="12">
        <v>35997</v>
      </c>
      <c r="J177" s="12">
        <v>20106</v>
      </c>
      <c r="K177" s="14">
        <v>18038</v>
      </c>
      <c r="L177" s="14">
        <v>33871</v>
      </c>
      <c r="M177" s="14">
        <v>18548</v>
      </c>
      <c r="N177" s="14">
        <v>16889</v>
      </c>
      <c r="O177" s="37">
        <v>13841</v>
      </c>
      <c r="P177" s="262"/>
      <c r="Q177" s="90"/>
      <c r="R177" s="251"/>
      <c r="S177" s="252"/>
      <c r="T177" s="250"/>
      <c r="U177" s="252"/>
      <c r="V177" s="252"/>
    </row>
    <row r="178" spans="2:31" ht="18.75" customHeight="1" x14ac:dyDescent="0.15">
      <c r="B178" s="103" t="s">
        <v>21</v>
      </c>
      <c r="C178" s="61" t="s">
        <v>16</v>
      </c>
      <c r="D178" s="38">
        <v>39682</v>
      </c>
      <c r="E178" s="60">
        <v>40666</v>
      </c>
      <c r="F178" s="12">
        <v>46219</v>
      </c>
      <c r="G178" s="12">
        <v>48785</v>
      </c>
      <c r="H178" s="12">
        <v>41308</v>
      </c>
      <c r="I178" s="12">
        <v>43332</v>
      </c>
      <c r="J178" s="12">
        <v>22409</v>
      </c>
      <c r="K178" s="12">
        <v>25311</v>
      </c>
      <c r="L178" s="12">
        <v>33149</v>
      </c>
      <c r="M178" s="12">
        <v>26075</v>
      </c>
      <c r="N178" s="12">
        <v>24320</v>
      </c>
      <c r="O178" s="39">
        <v>20125</v>
      </c>
      <c r="P178" s="262"/>
      <c r="Q178" s="90"/>
    </row>
    <row r="179" spans="2:31" ht="18.75" customHeight="1" x14ac:dyDescent="0.15">
      <c r="B179" s="105" t="s">
        <v>40</v>
      </c>
      <c r="C179" s="78"/>
      <c r="D179" s="38">
        <v>120</v>
      </c>
      <c r="E179" s="60">
        <v>112</v>
      </c>
      <c r="F179" s="12">
        <v>117</v>
      </c>
      <c r="G179" s="12">
        <v>120</v>
      </c>
      <c r="H179" s="12">
        <v>119</v>
      </c>
      <c r="I179" s="12">
        <v>118</v>
      </c>
      <c r="J179" s="12">
        <v>89</v>
      </c>
      <c r="K179" s="12">
        <v>62</v>
      </c>
      <c r="L179" s="12">
        <v>99</v>
      </c>
      <c r="M179" s="12">
        <v>98</v>
      </c>
      <c r="N179" s="12">
        <v>69</v>
      </c>
      <c r="O179" s="39">
        <v>87</v>
      </c>
      <c r="P179" s="262"/>
      <c r="Q179" s="90"/>
    </row>
    <row r="180" spans="2:31" ht="18.75" customHeight="1" thickBot="1" x14ac:dyDescent="0.2">
      <c r="B180" s="104" t="s">
        <v>41</v>
      </c>
      <c r="C180" s="77"/>
      <c r="D180" s="66">
        <f>ROUND(D171/D179/30/24*100,1)</f>
        <v>88.1</v>
      </c>
      <c r="E180" s="65">
        <f>ROUND(E171/E179/30/24*100,1)</f>
        <v>95.2</v>
      </c>
      <c r="F180" s="63">
        <f t="shared" ref="F180:O180" si="50">ROUND(F171/F179/30/24*100,1)</f>
        <v>100.1</v>
      </c>
      <c r="G180" s="63">
        <f t="shared" si="50"/>
        <v>96.3</v>
      </c>
      <c r="H180" s="63">
        <f t="shared" si="50"/>
        <v>88.9</v>
      </c>
      <c r="I180" s="63">
        <f t="shared" si="50"/>
        <v>93.4</v>
      </c>
      <c r="J180" s="63">
        <f t="shared" si="50"/>
        <v>66.3</v>
      </c>
      <c r="K180" s="63">
        <f t="shared" si="50"/>
        <v>97.1</v>
      </c>
      <c r="L180" s="63">
        <f t="shared" si="50"/>
        <v>94</v>
      </c>
      <c r="M180" s="63">
        <f t="shared" si="50"/>
        <v>70.5</v>
      </c>
      <c r="N180" s="63">
        <f t="shared" si="50"/>
        <v>92.2</v>
      </c>
      <c r="O180" s="62">
        <f t="shared" si="50"/>
        <v>60.5</v>
      </c>
      <c r="P180" s="73" t="str">
        <f>"平均 "&amp;ROUNDDOWN(AVERAGE(D180:O180),2)&amp;" %"</f>
        <v>平均 86.88 %</v>
      </c>
      <c r="Q180" s="89"/>
    </row>
    <row r="181" spans="2:31" ht="18.75" customHeight="1" thickBot="1" x14ac:dyDescent="0.2">
      <c r="B181" s="263" t="s">
        <v>8</v>
      </c>
      <c r="C181" s="264"/>
      <c r="D181" s="263" t="s">
        <v>9</v>
      </c>
      <c r="E181" s="265"/>
      <c r="F181" s="265"/>
      <c r="G181" s="265"/>
      <c r="H181" s="265"/>
      <c r="I181" s="265"/>
      <c r="J181" s="265"/>
      <c r="K181" s="265"/>
      <c r="L181" s="265"/>
      <c r="M181" s="265"/>
      <c r="N181" s="265"/>
      <c r="O181" s="265"/>
      <c r="P181" s="59" t="s">
        <v>30</v>
      </c>
      <c r="Q181" s="91"/>
      <c r="T181" s="18"/>
      <c r="U181" s="18"/>
      <c r="V181" s="18"/>
      <c r="W181" s="18"/>
      <c r="X181" s="18"/>
      <c r="Y181" s="18"/>
      <c r="Z181" s="18"/>
      <c r="AA181" s="18"/>
      <c r="AB181" s="18"/>
      <c r="AC181" s="18"/>
      <c r="AD181" s="18"/>
      <c r="AE181" s="18"/>
    </row>
    <row r="182" spans="2:31" ht="18.75" customHeight="1" x14ac:dyDescent="0.15">
      <c r="B182" s="100" t="s">
        <v>22</v>
      </c>
      <c r="C182" s="107" t="s">
        <v>42</v>
      </c>
      <c r="D182" s="115">
        <f>ROUNDDOWN(D172*$P$182*(1.85-D174/100),2)</f>
        <v>0</v>
      </c>
      <c r="E182" s="115">
        <f>ROUNDDOWN(E172*$P$182*(1.85-E174/100),2)</f>
        <v>0</v>
      </c>
      <c r="F182" s="115">
        <f t="shared" ref="F182:N182" si="51">ROUNDDOWN(F172*$P$182*(1.85-F174/100),2)</f>
        <v>0</v>
      </c>
      <c r="G182" s="115">
        <f t="shared" si="51"/>
        <v>0</v>
      </c>
      <c r="H182" s="115">
        <f t="shared" si="51"/>
        <v>0</v>
      </c>
      <c r="I182" s="115">
        <f t="shared" si="51"/>
        <v>0</v>
      </c>
      <c r="J182" s="115">
        <f t="shared" si="51"/>
        <v>0</v>
      </c>
      <c r="K182" s="115">
        <f t="shared" si="51"/>
        <v>0</v>
      </c>
      <c r="L182" s="115">
        <f t="shared" si="51"/>
        <v>0</v>
      </c>
      <c r="M182" s="115">
        <f t="shared" si="51"/>
        <v>0</v>
      </c>
      <c r="N182" s="115">
        <f t="shared" si="51"/>
        <v>0</v>
      </c>
      <c r="O182" s="116">
        <f>ROUNDDOWN(O172*$P$182*(1.85-O174/100),2)</f>
        <v>0</v>
      </c>
      <c r="P182" s="128"/>
      <c r="Q182" s="95"/>
      <c r="T182" s="18"/>
      <c r="U182" s="18"/>
      <c r="V182" s="18"/>
      <c r="W182" s="18"/>
      <c r="X182" s="18"/>
      <c r="Y182" s="18"/>
      <c r="Z182" s="18"/>
      <c r="AA182" s="18"/>
      <c r="AB182" s="18"/>
      <c r="AC182" s="18"/>
      <c r="AD182" s="18"/>
      <c r="AE182" s="18"/>
    </row>
    <row r="183" spans="2:31" ht="18.75" customHeight="1" x14ac:dyDescent="0.15">
      <c r="B183" s="103" t="s">
        <v>23</v>
      </c>
      <c r="C183" s="35" t="s">
        <v>17</v>
      </c>
      <c r="D183" s="117">
        <f>D176*$P$183</f>
        <v>0</v>
      </c>
      <c r="E183" s="118">
        <f>E176*$P$183</f>
        <v>0</v>
      </c>
      <c r="F183" s="118">
        <f t="shared" ref="F183:N183" si="52">F176*$P$183</f>
        <v>0</v>
      </c>
      <c r="G183" s="118">
        <f t="shared" si="52"/>
        <v>0</v>
      </c>
      <c r="H183" s="118">
        <f t="shared" si="52"/>
        <v>0</v>
      </c>
      <c r="I183" s="118">
        <f t="shared" si="52"/>
        <v>0</v>
      </c>
      <c r="J183" s="118">
        <f t="shared" si="52"/>
        <v>0</v>
      </c>
      <c r="K183" s="118">
        <f t="shared" si="52"/>
        <v>0</v>
      </c>
      <c r="L183" s="118">
        <f t="shared" si="52"/>
        <v>0</v>
      </c>
      <c r="M183" s="118">
        <f t="shared" si="52"/>
        <v>0</v>
      </c>
      <c r="N183" s="118">
        <f t="shared" si="52"/>
        <v>0</v>
      </c>
      <c r="O183" s="120">
        <f>O176*$P$183</f>
        <v>0</v>
      </c>
      <c r="P183" s="129"/>
      <c r="Q183" s="96"/>
      <c r="T183" s="18"/>
      <c r="U183" s="18"/>
      <c r="V183" s="18"/>
      <c r="W183" s="18"/>
      <c r="X183" s="18"/>
      <c r="Y183" s="18"/>
      <c r="Z183" s="18"/>
      <c r="AA183" s="18"/>
      <c r="AB183" s="18"/>
      <c r="AC183" s="18"/>
      <c r="AD183" s="18"/>
      <c r="AE183" s="18"/>
    </row>
    <row r="184" spans="2:31" ht="18.75" customHeight="1" x14ac:dyDescent="0.15">
      <c r="B184" s="103" t="s">
        <v>32</v>
      </c>
      <c r="C184" s="35" t="s">
        <v>18</v>
      </c>
      <c r="D184" s="121"/>
      <c r="E184" s="122"/>
      <c r="F184" s="123"/>
      <c r="G184" s="123"/>
      <c r="H184" s="123"/>
      <c r="I184" s="123"/>
      <c r="J184" s="123"/>
      <c r="K184" s="123"/>
      <c r="L184" s="123"/>
      <c r="M184" s="119">
        <f>M177*$P$184</f>
        <v>0</v>
      </c>
      <c r="N184" s="119">
        <f>N177*$P$184</f>
        <v>0</v>
      </c>
      <c r="O184" s="120">
        <f>O177*$P$184</f>
        <v>0</v>
      </c>
      <c r="P184" s="129"/>
      <c r="Q184" s="96"/>
      <c r="T184" s="18"/>
      <c r="U184" s="18"/>
      <c r="V184" s="18"/>
      <c r="W184" s="18"/>
      <c r="X184" s="18"/>
      <c r="Y184" s="18"/>
      <c r="Z184" s="18"/>
      <c r="AA184" s="18"/>
      <c r="AB184" s="18"/>
      <c r="AC184" s="18"/>
      <c r="AD184" s="18"/>
      <c r="AE184" s="18"/>
    </row>
    <row r="185" spans="2:31" ht="18.75" customHeight="1" x14ac:dyDescent="0.15">
      <c r="B185" s="103" t="s">
        <v>33</v>
      </c>
      <c r="C185" s="35" t="s">
        <v>34</v>
      </c>
      <c r="D185" s="117">
        <f>D177*$P$185</f>
        <v>0</v>
      </c>
      <c r="E185" s="118">
        <f>E177*$P$185</f>
        <v>0</v>
      </c>
      <c r="F185" s="118">
        <f t="shared" ref="F185:L185" si="53">F177*$P$185</f>
        <v>0</v>
      </c>
      <c r="G185" s="118">
        <f t="shared" si="53"/>
        <v>0</v>
      </c>
      <c r="H185" s="118">
        <f t="shared" si="53"/>
        <v>0</v>
      </c>
      <c r="I185" s="118">
        <f t="shared" si="53"/>
        <v>0</v>
      </c>
      <c r="J185" s="118">
        <f t="shared" si="53"/>
        <v>0</v>
      </c>
      <c r="K185" s="118">
        <f t="shared" si="53"/>
        <v>0</v>
      </c>
      <c r="L185" s="118">
        <f t="shared" si="53"/>
        <v>0</v>
      </c>
      <c r="M185" s="123"/>
      <c r="N185" s="123"/>
      <c r="O185" s="124"/>
      <c r="P185" s="129"/>
      <c r="Q185" s="96"/>
      <c r="T185" s="18"/>
      <c r="U185" s="18"/>
      <c r="V185" s="18"/>
      <c r="W185" s="18"/>
      <c r="X185" s="18"/>
      <c r="Y185" s="18"/>
      <c r="Z185" s="18"/>
      <c r="AA185" s="18"/>
      <c r="AB185" s="18"/>
      <c r="AC185" s="18"/>
      <c r="AD185" s="18"/>
      <c r="AE185" s="18"/>
    </row>
    <row r="186" spans="2:31" ht="18.75" customHeight="1" x14ac:dyDescent="0.15">
      <c r="B186" s="101" t="s">
        <v>24</v>
      </c>
      <c r="C186" s="160" t="s">
        <v>35</v>
      </c>
      <c r="D186" s="161">
        <f>D178*$P$186</f>
        <v>0</v>
      </c>
      <c r="E186" s="161">
        <f>E178*$P$186</f>
        <v>0</v>
      </c>
      <c r="F186" s="161">
        <f t="shared" ref="F186:N186" si="54">F178*$P$186</f>
        <v>0</v>
      </c>
      <c r="G186" s="161">
        <f t="shared" si="54"/>
        <v>0</v>
      </c>
      <c r="H186" s="161">
        <f t="shared" si="54"/>
        <v>0</v>
      </c>
      <c r="I186" s="161">
        <f t="shared" si="54"/>
        <v>0</v>
      </c>
      <c r="J186" s="161">
        <f t="shared" si="54"/>
        <v>0</v>
      </c>
      <c r="K186" s="161">
        <f t="shared" si="54"/>
        <v>0</v>
      </c>
      <c r="L186" s="161">
        <f t="shared" si="54"/>
        <v>0</v>
      </c>
      <c r="M186" s="161">
        <f t="shared" si="54"/>
        <v>0</v>
      </c>
      <c r="N186" s="161">
        <f t="shared" si="54"/>
        <v>0</v>
      </c>
      <c r="O186" s="127">
        <f>O178*$P$186</f>
        <v>0</v>
      </c>
      <c r="P186" s="162"/>
      <c r="Q186" s="96"/>
      <c r="T186" s="16"/>
      <c r="U186" s="16"/>
      <c r="V186" s="133"/>
      <c r="W186" s="18"/>
      <c r="X186" s="18"/>
      <c r="Y186" s="18"/>
      <c r="Z186" s="18"/>
      <c r="AA186" s="18"/>
      <c r="AB186" s="18"/>
      <c r="AC186" s="18"/>
      <c r="AD186" s="18"/>
      <c r="AE186" s="18"/>
    </row>
    <row r="187" spans="2:31" ht="18.75" customHeight="1" thickBot="1" x14ac:dyDescent="0.2">
      <c r="B187" s="103" t="s">
        <v>108</v>
      </c>
      <c r="C187" s="35" t="s">
        <v>73</v>
      </c>
      <c r="D187" s="165">
        <f>D172*$P$187</f>
        <v>0</v>
      </c>
      <c r="E187" s="118">
        <f>E172*$P187</f>
        <v>0</v>
      </c>
      <c r="F187" s="119">
        <f t="shared" ref="F187:N187" si="55">F172*$P187</f>
        <v>0</v>
      </c>
      <c r="G187" s="119">
        <f t="shared" si="55"/>
        <v>0</v>
      </c>
      <c r="H187" s="119">
        <f t="shared" si="55"/>
        <v>0</v>
      </c>
      <c r="I187" s="119">
        <f t="shared" si="55"/>
        <v>0</v>
      </c>
      <c r="J187" s="119">
        <f t="shared" si="55"/>
        <v>0</v>
      </c>
      <c r="K187" s="119">
        <f t="shared" si="55"/>
        <v>0</v>
      </c>
      <c r="L187" s="119">
        <f t="shared" si="55"/>
        <v>0</v>
      </c>
      <c r="M187" s="119">
        <f t="shared" si="55"/>
        <v>0</v>
      </c>
      <c r="N187" s="119">
        <f t="shared" si="55"/>
        <v>0</v>
      </c>
      <c r="O187" s="119">
        <f>O172*$P187</f>
        <v>0</v>
      </c>
      <c r="P187" s="195"/>
      <c r="Q187" s="93"/>
      <c r="T187" s="16"/>
      <c r="U187" s="16"/>
      <c r="V187" s="133"/>
      <c r="W187" s="16"/>
      <c r="X187" s="16"/>
      <c r="Y187" s="16"/>
      <c r="Z187" s="16"/>
      <c r="AA187" s="16"/>
      <c r="AB187" s="16"/>
      <c r="AC187" s="16"/>
      <c r="AD187" s="16"/>
      <c r="AE187" s="16"/>
    </row>
    <row r="188" spans="2:31" ht="18.75" customHeight="1" thickBot="1" x14ac:dyDescent="0.2">
      <c r="B188" s="158" t="s">
        <v>25</v>
      </c>
      <c r="C188" s="159" t="s">
        <v>74</v>
      </c>
      <c r="D188" s="163">
        <f>INT(SUM(D182:D186)-D187)</f>
        <v>0</v>
      </c>
      <c r="E188" s="163">
        <f t="shared" ref="E188:M188" si="56">INT(SUM(E182:E186)-E187)</f>
        <v>0</v>
      </c>
      <c r="F188" s="164">
        <f t="shared" si="56"/>
        <v>0</v>
      </c>
      <c r="G188" s="164">
        <f t="shared" si="56"/>
        <v>0</v>
      </c>
      <c r="H188" s="164">
        <f t="shared" si="56"/>
        <v>0</v>
      </c>
      <c r="I188" s="164">
        <f t="shared" si="56"/>
        <v>0</v>
      </c>
      <c r="J188" s="164">
        <f t="shared" si="56"/>
        <v>0</v>
      </c>
      <c r="K188" s="164">
        <f t="shared" si="56"/>
        <v>0</v>
      </c>
      <c r="L188" s="164">
        <f t="shared" si="56"/>
        <v>0</v>
      </c>
      <c r="M188" s="164">
        <f t="shared" si="56"/>
        <v>0</v>
      </c>
      <c r="N188" s="164">
        <f>INT(SUM(N182:N186)-N187)</f>
        <v>0</v>
      </c>
      <c r="O188" s="164">
        <f>INT(SUM(O182:O186)-O187)</f>
        <v>0</v>
      </c>
      <c r="P188" s="110">
        <f>SUM(D188:O188)</f>
        <v>0</v>
      </c>
      <c r="Q188" s="94"/>
      <c r="R188" s="260"/>
      <c r="S188" s="260"/>
      <c r="T188" s="260"/>
      <c r="U188" s="260"/>
      <c r="V188" s="260"/>
      <c r="W188" s="16"/>
      <c r="X188" s="16"/>
      <c r="Y188" s="16"/>
      <c r="Z188" s="16"/>
      <c r="AA188" s="16"/>
      <c r="AB188" s="16"/>
      <c r="AC188" s="16"/>
      <c r="AD188" s="16"/>
      <c r="AE188" s="16"/>
    </row>
    <row r="189" spans="2:31" s="20" customFormat="1" ht="21" customHeight="1" x14ac:dyDescent="0.15">
      <c r="B189" s="24"/>
      <c r="C189" s="109" t="s">
        <v>31</v>
      </c>
      <c r="D189" s="24"/>
      <c r="E189" s="24"/>
      <c r="F189" s="24"/>
      <c r="G189" s="24"/>
      <c r="H189" s="24"/>
      <c r="I189" s="24"/>
      <c r="J189" s="24"/>
      <c r="K189" s="24"/>
      <c r="L189" s="24"/>
      <c r="M189" s="24"/>
      <c r="N189" s="24"/>
      <c r="O189" s="42"/>
      <c r="P189" s="111"/>
      <c r="Q189" s="68"/>
      <c r="R189" s="173"/>
      <c r="S189" s="174"/>
      <c r="T189" s="175"/>
      <c r="U189" s="176"/>
      <c r="V189" s="176"/>
      <c r="W189" s="26"/>
      <c r="X189" s="26"/>
      <c r="Y189" s="26"/>
      <c r="Z189" s="26"/>
      <c r="AA189" s="26"/>
      <c r="AB189" s="26"/>
      <c r="AC189" s="26"/>
      <c r="AD189" s="26"/>
      <c r="AE189" s="26"/>
    </row>
    <row r="190" spans="2:31" s="20" customFormat="1" ht="18.75" customHeight="1" thickBot="1" x14ac:dyDescent="0.2">
      <c r="B190" s="134">
        <v>8</v>
      </c>
      <c r="C190" s="108"/>
      <c r="D190" s="24"/>
      <c r="E190" s="24"/>
      <c r="F190" s="24"/>
      <c r="G190" s="24"/>
      <c r="H190" s="24"/>
      <c r="I190" s="24"/>
      <c r="J190" s="24"/>
      <c r="K190" s="24"/>
      <c r="L190" s="24"/>
      <c r="M190" s="24"/>
      <c r="N190" s="24"/>
      <c r="O190" s="24"/>
      <c r="P190" s="48"/>
      <c r="Q190" s="48"/>
      <c r="R190" s="19"/>
      <c r="T190" s="26"/>
      <c r="U190" s="26"/>
      <c r="V190" s="26"/>
      <c r="W190" s="26"/>
      <c r="X190" s="26"/>
      <c r="Y190" s="26"/>
      <c r="Z190" s="26"/>
      <c r="AA190" s="26"/>
      <c r="AB190" s="26"/>
      <c r="AC190" s="26"/>
      <c r="AD190" s="26"/>
      <c r="AE190" s="26"/>
    </row>
    <row r="191" spans="2:31" s="20" customFormat="1" ht="21" customHeight="1" x14ac:dyDescent="0.15">
      <c r="B191" s="266" t="s">
        <v>167</v>
      </c>
      <c r="C191" s="64" t="s">
        <v>168</v>
      </c>
      <c r="D191" s="50"/>
      <c r="E191" s="50"/>
      <c r="F191" s="50"/>
      <c r="G191" s="54"/>
      <c r="H191" s="55" t="s">
        <v>37</v>
      </c>
      <c r="I191" s="268">
        <f>MAX(D197:O197)</f>
        <v>33</v>
      </c>
      <c r="J191" s="268"/>
      <c r="K191" s="269" t="s">
        <v>39</v>
      </c>
      <c r="L191" s="269"/>
      <c r="M191" s="56" t="s">
        <v>156</v>
      </c>
      <c r="N191" s="50"/>
      <c r="O191" s="237" t="s">
        <v>111</v>
      </c>
      <c r="P191" s="238"/>
      <c r="Q191" s="83"/>
      <c r="R191" s="19"/>
      <c r="W191" s="26"/>
      <c r="X191" s="26"/>
      <c r="Y191" s="26"/>
      <c r="Z191" s="26"/>
      <c r="AA191" s="26"/>
      <c r="AB191" s="26"/>
      <c r="AC191" s="26"/>
      <c r="AD191" s="26"/>
      <c r="AE191" s="26"/>
    </row>
    <row r="192" spans="2:31" s="20" customFormat="1" ht="19.5" customHeight="1" thickBot="1" x14ac:dyDescent="0.2">
      <c r="B192" s="267"/>
      <c r="C192" s="184" t="s">
        <v>169</v>
      </c>
      <c r="D192" s="67"/>
      <c r="E192" s="51"/>
      <c r="F192" s="51"/>
      <c r="G192" s="57"/>
      <c r="H192" s="52" t="s">
        <v>36</v>
      </c>
      <c r="I192" s="270">
        <v>150</v>
      </c>
      <c r="J192" s="270"/>
      <c r="K192" s="271" t="s">
        <v>38</v>
      </c>
      <c r="L192" s="271"/>
      <c r="M192" s="141" t="s">
        <v>156</v>
      </c>
      <c r="N192" s="140"/>
      <c r="O192" s="51"/>
      <c r="P192" s="53"/>
      <c r="Q192" s="49"/>
      <c r="R192" s="19"/>
      <c r="V192" s="132"/>
      <c r="W192" s="26"/>
      <c r="X192" s="26"/>
      <c r="Y192" s="26"/>
      <c r="Z192" s="26"/>
      <c r="AA192" s="26"/>
      <c r="AB192" s="26"/>
      <c r="AC192" s="26"/>
      <c r="AD192" s="26"/>
      <c r="AE192" s="26"/>
    </row>
    <row r="193" spans="2:31" ht="18.75" customHeight="1" x14ac:dyDescent="0.15">
      <c r="B193" s="273" t="s">
        <v>1</v>
      </c>
      <c r="C193" s="273" t="s">
        <v>2</v>
      </c>
      <c r="D193" s="278" t="s">
        <v>136</v>
      </c>
      <c r="E193" s="279"/>
      <c r="F193" s="279"/>
      <c r="G193" s="279"/>
      <c r="H193" s="279"/>
      <c r="I193" s="279"/>
      <c r="J193" s="275" t="s">
        <v>141</v>
      </c>
      <c r="K193" s="276"/>
      <c r="L193" s="276"/>
      <c r="M193" s="276"/>
      <c r="N193" s="276"/>
      <c r="O193" s="276"/>
      <c r="P193" s="273" t="s">
        <v>14</v>
      </c>
      <c r="Q193" s="86"/>
      <c r="R193" s="260"/>
      <c r="S193" s="260"/>
      <c r="T193" s="260"/>
      <c r="U193" s="260"/>
      <c r="V193" s="260"/>
    </row>
    <row r="194" spans="2:31" ht="18.75" customHeight="1" thickBot="1" x14ac:dyDescent="0.2">
      <c r="B194" s="277"/>
      <c r="C194" s="277"/>
      <c r="D194" s="32" t="s">
        <v>118</v>
      </c>
      <c r="E194" s="32" t="s">
        <v>119</v>
      </c>
      <c r="F194" s="32" t="s">
        <v>120</v>
      </c>
      <c r="G194" s="32" t="s">
        <v>121</v>
      </c>
      <c r="H194" s="32" t="s">
        <v>122</v>
      </c>
      <c r="I194" s="31" t="s">
        <v>13</v>
      </c>
      <c r="J194" s="32" t="s">
        <v>124</v>
      </c>
      <c r="K194" s="32" t="s">
        <v>125</v>
      </c>
      <c r="L194" s="32" t="s">
        <v>126</v>
      </c>
      <c r="M194" s="34" t="s">
        <v>127</v>
      </c>
      <c r="N194" s="34" t="s">
        <v>128</v>
      </c>
      <c r="O194" s="34" t="s">
        <v>129</v>
      </c>
      <c r="P194" s="274"/>
      <c r="Q194" s="28"/>
      <c r="R194" s="244"/>
      <c r="S194" s="245"/>
      <c r="T194" s="246"/>
      <c r="U194" s="245"/>
      <c r="V194" s="247"/>
    </row>
    <row r="195" spans="2:31" ht="18.75" customHeight="1" x14ac:dyDescent="0.15">
      <c r="B195" s="100" t="s">
        <v>26</v>
      </c>
      <c r="C195" s="29" t="s">
        <v>4</v>
      </c>
      <c r="D195" s="6">
        <v>828</v>
      </c>
      <c r="E195" s="6">
        <v>1062</v>
      </c>
      <c r="F195" s="6">
        <v>1672</v>
      </c>
      <c r="G195" s="6">
        <v>1716</v>
      </c>
      <c r="H195" s="6">
        <v>1504</v>
      </c>
      <c r="I195" s="6">
        <v>1493</v>
      </c>
      <c r="J195" s="6">
        <v>1036</v>
      </c>
      <c r="K195" s="6">
        <v>748</v>
      </c>
      <c r="L195" s="6">
        <v>610</v>
      </c>
      <c r="M195" s="6">
        <v>607</v>
      </c>
      <c r="N195" s="6">
        <v>650</v>
      </c>
      <c r="O195" s="210">
        <v>601</v>
      </c>
      <c r="P195" s="33" t="str">
        <f>"計 "&amp;TEXT(SUM(D195:O195),"#,#")&amp;" kWh"</f>
        <v>計 12,527 kWh</v>
      </c>
      <c r="Q195" s="87"/>
      <c r="R195" s="248"/>
      <c r="S195" s="245"/>
      <c r="T195" s="244"/>
      <c r="U195" s="131"/>
      <c r="V195" s="249"/>
    </row>
    <row r="196" spans="2:31" ht="18.75" customHeight="1" x14ac:dyDescent="0.15">
      <c r="B196" s="101" t="s">
        <v>54</v>
      </c>
      <c r="C196" s="30" t="s">
        <v>5</v>
      </c>
      <c r="D196" s="9">
        <f>$I$191</f>
        <v>33</v>
      </c>
      <c r="E196" s="9">
        <f t="shared" ref="E196:O196" si="57">$I$191</f>
        <v>33</v>
      </c>
      <c r="F196" s="10">
        <f t="shared" si="57"/>
        <v>33</v>
      </c>
      <c r="G196" s="10">
        <f t="shared" si="57"/>
        <v>33</v>
      </c>
      <c r="H196" s="10">
        <f t="shared" si="57"/>
        <v>33</v>
      </c>
      <c r="I196" s="10">
        <f t="shared" si="57"/>
        <v>33</v>
      </c>
      <c r="J196" s="10">
        <f t="shared" si="57"/>
        <v>33</v>
      </c>
      <c r="K196" s="10">
        <f t="shared" si="57"/>
        <v>33</v>
      </c>
      <c r="L196" s="10">
        <f t="shared" si="57"/>
        <v>33</v>
      </c>
      <c r="M196" s="10">
        <f t="shared" si="57"/>
        <v>33</v>
      </c>
      <c r="N196" s="10">
        <f t="shared" si="57"/>
        <v>33</v>
      </c>
      <c r="O196" s="211">
        <f t="shared" si="57"/>
        <v>33</v>
      </c>
      <c r="P196" s="58"/>
      <c r="Q196" s="87"/>
      <c r="R196" s="250"/>
      <c r="S196" s="245"/>
      <c r="T196" s="244"/>
      <c r="U196" s="131"/>
      <c r="V196" s="249"/>
    </row>
    <row r="197" spans="2:31" ht="18.75" customHeight="1" x14ac:dyDescent="0.15">
      <c r="B197" s="102" t="s">
        <v>55</v>
      </c>
      <c r="C197" s="76"/>
      <c r="D197" s="135">
        <v>33</v>
      </c>
      <c r="E197" s="74">
        <v>17</v>
      </c>
      <c r="F197" s="74">
        <v>17</v>
      </c>
      <c r="G197" s="74">
        <v>17</v>
      </c>
      <c r="H197" s="74">
        <v>17</v>
      </c>
      <c r="I197" s="74">
        <v>33</v>
      </c>
      <c r="J197" s="74">
        <v>33</v>
      </c>
      <c r="K197" s="74">
        <v>33</v>
      </c>
      <c r="L197" s="74">
        <v>33</v>
      </c>
      <c r="M197" s="74">
        <v>33</v>
      </c>
      <c r="N197" s="74">
        <v>33</v>
      </c>
      <c r="O197" s="136">
        <v>33</v>
      </c>
      <c r="P197" s="58" t="str">
        <f>"平均 "&amp;TEXT(AVERAGE(D197:O197),"#,#.#")&amp;" kW"</f>
        <v>平均 27.7 kW</v>
      </c>
      <c r="Q197" s="87"/>
      <c r="R197" s="248"/>
      <c r="S197" s="245"/>
      <c r="T197" s="244"/>
      <c r="U197" s="131"/>
      <c r="V197" s="249"/>
    </row>
    <row r="198" spans="2:31" ht="18.75" customHeight="1" x14ac:dyDescent="0.15">
      <c r="B198" s="103" t="s">
        <v>56</v>
      </c>
      <c r="C198" s="61" t="s">
        <v>6</v>
      </c>
      <c r="D198" s="233">
        <v>100</v>
      </c>
      <c r="E198" s="234">
        <v>100</v>
      </c>
      <c r="F198" s="234">
        <v>100</v>
      </c>
      <c r="G198" s="234">
        <v>100</v>
      </c>
      <c r="H198" s="234">
        <v>100</v>
      </c>
      <c r="I198" s="234">
        <v>100</v>
      </c>
      <c r="J198" s="234">
        <v>100</v>
      </c>
      <c r="K198" s="234">
        <v>100</v>
      </c>
      <c r="L198" s="234">
        <v>100</v>
      </c>
      <c r="M198" s="234">
        <v>100</v>
      </c>
      <c r="N198" s="234">
        <v>100</v>
      </c>
      <c r="O198" s="235">
        <v>100</v>
      </c>
      <c r="P198" s="75"/>
      <c r="Q198" s="89"/>
      <c r="R198" s="251"/>
      <c r="S198" s="252"/>
      <c r="T198" s="244"/>
      <c r="U198" s="131"/>
      <c r="V198" s="249"/>
    </row>
    <row r="199" spans="2:31" ht="18.75" customHeight="1" thickBot="1" x14ac:dyDescent="0.2">
      <c r="B199" s="104" t="s">
        <v>57</v>
      </c>
      <c r="C199" s="77"/>
      <c r="D199" s="182">
        <v>100</v>
      </c>
      <c r="E199" s="11">
        <v>100</v>
      </c>
      <c r="F199" s="11">
        <v>100</v>
      </c>
      <c r="G199" s="11">
        <v>100</v>
      </c>
      <c r="H199" s="11">
        <v>100</v>
      </c>
      <c r="I199" s="11">
        <v>100</v>
      </c>
      <c r="J199" s="11">
        <v>100</v>
      </c>
      <c r="K199" s="11">
        <v>100</v>
      </c>
      <c r="L199" s="11">
        <v>100</v>
      </c>
      <c r="M199" s="11">
        <v>100</v>
      </c>
      <c r="N199" s="11">
        <v>100</v>
      </c>
      <c r="O199" s="183">
        <v>100</v>
      </c>
      <c r="P199" s="82" t="str">
        <f>"平均 "&amp;ROUNDDOWN(AVERAGE(D199:O199),2)&amp;" %"</f>
        <v>平均 100 %</v>
      </c>
      <c r="Q199" s="89"/>
      <c r="R199" s="251"/>
      <c r="S199" s="252"/>
      <c r="T199" s="252"/>
      <c r="U199" s="252"/>
      <c r="V199" s="252"/>
    </row>
    <row r="200" spans="2:31" ht="18.75" customHeight="1" x14ac:dyDescent="0.15">
      <c r="B200" s="208" t="s">
        <v>96</v>
      </c>
      <c r="C200" s="209" t="s">
        <v>7</v>
      </c>
      <c r="D200" s="177">
        <v>0</v>
      </c>
      <c r="E200" s="178">
        <v>0</v>
      </c>
      <c r="F200" s="179">
        <v>0</v>
      </c>
      <c r="G200" s="179">
        <v>0</v>
      </c>
      <c r="H200" s="180">
        <v>0</v>
      </c>
      <c r="I200" s="180">
        <v>0</v>
      </c>
      <c r="J200" s="180">
        <v>0</v>
      </c>
      <c r="K200" s="179">
        <v>0</v>
      </c>
      <c r="L200" s="179">
        <v>0</v>
      </c>
      <c r="M200" s="179">
        <v>607</v>
      </c>
      <c r="N200" s="179">
        <v>650</v>
      </c>
      <c r="O200" s="181">
        <v>601</v>
      </c>
      <c r="P200" s="262" t="str">
        <f>$P$22</f>
        <v>2022.4月
～2023.3月
実績</v>
      </c>
      <c r="Q200" s="90"/>
      <c r="R200" s="251"/>
      <c r="S200" s="252"/>
      <c r="T200" s="252"/>
      <c r="U200" s="252"/>
      <c r="V200" s="252"/>
    </row>
    <row r="201" spans="2:31" ht="18.75" customHeight="1" x14ac:dyDescent="0.15">
      <c r="B201" s="103" t="s">
        <v>97</v>
      </c>
      <c r="C201" s="61" t="s">
        <v>15</v>
      </c>
      <c r="D201" s="38">
        <v>828</v>
      </c>
      <c r="E201" s="60">
        <v>1062</v>
      </c>
      <c r="F201" s="12">
        <v>1672</v>
      </c>
      <c r="G201" s="12">
        <v>1716</v>
      </c>
      <c r="H201" s="12">
        <v>1504</v>
      </c>
      <c r="I201" s="12">
        <v>1493</v>
      </c>
      <c r="J201" s="12">
        <v>1036</v>
      </c>
      <c r="K201" s="12">
        <v>748</v>
      </c>
      <c r="L201" s="12">
        <v>610</v>
      </c>
      <c r="M201" s="12">
        <v>0</v>
      </c>
      <c r="N201" s="12">
        <v>0</v>
      </c>
      <c r="O201" s="39">
        <v>0</v>
      </c>
      <c r="P201" s="262"/>
      <c r="Q201" s="90"/>
      <c r="R201" s="251"/>
      <c r="S201" s="252"/>
      <c r="T201" s="250"/>
      <c r="U201" s="252"/>
      <c r="V201" s="252"/>
    </row>
    <row r="202" spans="2:31" ht="18.75" customHeight="1" x14ac:dyDescent="0.15">
      <c r="B202" s="106" t="s">
        <v>40</v>
      </c>
      <c r="C202" s="79"/>
      <c r="D202" s="38">
        <v>13</v>
      </c>
      <c r="E202" s="60">
        <v>3</v>
      </c>
      <c r="F202" s="12">
        <v>3</v>
      </c>
      <c r="G202" s="12">
        <v>13</v>
      </c>
      <c r="H202" s="12">
        <v>3</v>
      </c>
      <c r="I202" s="12">
        <v>4</v>
      </c>
      <c r="J202" s="12">
        <v>3</v>
      </c>
      <c r="K202" s="12">
        <v>3</v>
      </c>
      <c r="L202" s="12">
        <v>2</v>
      </c>
      <c r="M202" s="12">
        <v>1</v>
      </c>
      <c r="N202" s="12">
        <v>10</v>
      </c>
      <c r="O202" s="39">
        <v>17</v>
      </c>
      <c r="P202" s="262"/>
      <c r="Q202" s="90"/>
      <c r="R202" s="251"/>
      <c r="S202" s="252"/>
      <c r="T202" s="252"/>
      <c r="U202" s="252"/>
      <c r="V202" s="252"/>
    </row>
    <row r="203" spans="2:31" ht="18.75" customHeight="1" thickBot="1" x14ac:dyDescent="0.2">
      <c r="B203" s="104" t="s">
        <v>41</v>
      </c>
      <c r="C203" s="77"/>
      <c r="D203" s="66">
        <f t="shared" ref="D203:O203" si="58">ROUND(D195/D202/30/24*100,1)</f>
        <v>8.8000000000000007</v>
      </c>
      <c r="E203" s="65">
        <f t="shared" si="58"/>
        <v>49.2</v>
      </c>
      <c r="F203" s="63">
        <f t="shared" si="58"/>
        <v>77.400000000000006</v>
      </c>
      <c r="G203" s="63">
        <f t="shared" si="58"/>
        <v>18.3</v>
      </c>
      <c r="H203" s="63">
        <f t="shared" si="58"/>
        <v>69.599999999999994</v>
      </c>
      <c r="I203" s="63">
        <f t="shared" si="58"/>
        <v>51.8</v>
      </c>
      <c r="J203" s="63">
        <f t="shared" si="58"/>
        <v>48</v>
      </c>
      <c r="K203" s="63">
        <f t="shared" si="58"/>
        <v>34.6</v>
      </c>
      <c r="L203" s="63">
        <f t="shared" si="58"/>
        <v>42.4</v>
      </c>
      <c r="M203" s="63">
        <f t="shared" si="58"/>
        <v>84.3</v>
      </c>
      <c r="N203" s="63">
        <f t="shared" si="58"/>
        <v>9</v>
      </c>
      <c r="O203" s="62">
        <f t="shared" si="58"/>
        <v>4.9000000000000004</v>
      </c>
      <c r="P203" s="73" t="str">
        <f>"平均 "&amp;ROUNDDOWN(AVERAGE(D203:O203),2)&amp;" %"</f>
        <v>平均 41.52 %</v>
      </c>
      <c r="Q203" s="89"/>
      <c r="R203" s="251"/>
      <c r="S203" s="252"/>
      <c r="T203" s="252"/>
      <c r="U203" s="252"/>
      <c r="V203" s="252"/>
    </row>
    <row r="204" spans="2:31" ht="18.75" customHeight="1" thickBot="1" x14ac:dyDescent="0.2">
      <c r="B204" s="263" t="s">
        <v>8</v>
      </c>
      <c r="C204" s="264"/>
      <c r="D204" s="263" t="s">
        <v>9</v>
      </c>
      <c r="E204" s="265"/>
      <c r="F204" s="265"/>
      <c r="G204" s="265"/>
      <c r="H204" s="265"/>
      <c r="I204" s="265"/>
      <c r="J204" s="265"/>
      <c r="K204" s="265"/>
      <c r="L204" s="265"/>
      <c r="M204" s="265"/>
      <c r="N204" s="265"/>
      <c r="O204" s="264"/>
      <c r="P204" s="59" t="s">
        <v>30</v>
      </c>
      <c r="Q204" s="91"/>
      <c r="R204" s="251"/>
      <c r="S204" s="252"/>
      <c r="T204" s="252"/>
      <c r="U204" s="252"/>
      <c r="V204" s="252"/>
    </row>
    <row r="205" spans="2:31" ht="18.75" customHeight="1" x14ac:dyDescent="0.15">
      <c r="B205" s="100" t="s">
        <v>22</v>
      </c>
      <c r="C205" s="107" t="s">
        <v>98</v>
      </c>
      <c r="D205" s="125">
        <f>ROUNDDOWN(D196*$P$205*(1.85-D198/100),2)</f>
        <v>0</v>
      </c>
      <c r="E205" s="116">
        <f t="shared" ref="E205:O205" si="59">ROUNDDOWN(E196*$P$205*(1.85-E198/100),2)</f>
        <v>0</v>
      </c>
      <c r="F205" s="116">
        <f t="shared" si="59"/>
        <v>0</v>
      </c>
      <c r="G205" s="116">
        <f t="shared" si="59"/>
        <v>0</v>
      </c>
      <c r="H205" s="116">
        <f t="shared" si="59"/>
        <v>0</v>
      </c>
      <c r="I205" s="116">
        <f t="shared" si="59"/>
        <v>0</v>
      </c>
      <c r="J205" s="116">
        <f t="shared" si="59"/>
        <v>0</v>
      </c>
      <c r="K205" s="116">
        <f t="shared" si="59"/>
        <v>0</v>
      </c>
      <c r="L205" s="116">
        <f t="shared" si="59"/>
        <v>0</v>
      </c>
      <c r="M205" s="116">
        <f t="shared" si="59"/>
        <v>0</v>
      </c>
      <c r="N205" s="116">
        <f t="shared" si="59"/>
        <v>0</v>
      </c>
      <c r="O205" s="126">
        <f t="shared" si="59"/>
        <v>0</v>
      </c>
      <c r="P205" s="128"/>
      <c r="Q205" s="95"/>
      <c r="R205" s="251"/>
      <c r="S205" s="252"/>
      <c r="T205" s="252"/>
      <c r="U205" s="252"/>
      <c r="V205" s="252"/>
    </row>
    <row r="206" spans="2:31" ht="18.75" customHeight="1" x14ac:dyDescent="0.15">
      <c r="B206" s="103" t="s">
        <v>32</v>
      </c>
      <c r="C206" s="35" t="s">
        <v>101</v>
      </c>
      <c r="D206" s="121"/>
      <c r="E206" s="122"/>
      <c r="F206" s="123"/>
      <c r="G206" s="123"/>
      <c r="H206" s="123"/>
      <c r="I206" s="123"/>
      <c r="J206" s="123"/>
      <c r="K206" s="123"/>
      <c r="L206" s="123"/>
      <c r="M206" s="119">
        <f>M200*$P$206</f>
        <v>0</v>
      </c>
      <c r="N206" s="119">
        <f>N200*$P$206</f>
        <v>0</v>
      </c>
      <c r="O206" s="120">
        <f>O200*$P$206</f>
        <v>0</v>
      </c>
      <c r="P206" s="129"/>
      <c r="Q206" s="96"/>
      <c r="R206" s="251"/>
      <c r="S206" s="252"/>
      <c r="T206" s="252"/>
      <c r="U206" s="252"/>
      <c r="V206" s="252"/>
    </row>
    <row r="207" spans="2:31" ht="18.75" customHeight="1" x14ac:dyDescent="0.15">
      <c r="B207" s="103" t="s">
        <v>33</v>
      </c>
      <c r="C207" s="35" t="s">
        <v>102</v>
      </c>
      <c r="D207" s="117">
        <f>D201*$P$207</f>
        <v>0</v>
      </c>
      <c r="E207" s="118">
        <f>E201*$P$207</f>
        <v>0</v>
      </c>
      <c r="F207" s="118">
        <f t="shared" ref="F207:L207" si="60">F201*$P$207</f>
        <v>0</v>
      </c>
      <c r="G207" s="118">
        <f t="shared" si="60"/>
        <v>0</v>
      </c>
      <c r="H207" s="118">
        <f t="shared" si="60"/>
        <v>0</v>
      </c>
      <c r="I207" s="118">
        <f t="shared" si="60"/>
        <v>0</v>
      </c>
      <c r="J207" s="118">
        <f t="shared" si="60"/>
        <v>0</v>
      </c>
      <c r="K207" s="118">
        <f t="shared" si="60"/>
        <v>0</v>
      </c>
      <c r="L207" s="118">
        <f t="shared" si="60"/>
        <v>0</v>
      </c>
      <c r="M207" s="123"/>
      <c r="N207" s="123"/>
      <c r="O207" s="124"/>
      <c r="P207" s="129"/>
      <c r="Q207" s="96"/>
      <c r="R207" s="251"/>
      <c r="S207" s="252"/>
      <c r="T207" s="252"/>
      <c r="U207" s="252"/>
      <c r="V207" s="252"/>
    </row>
    <row r="208" spans="2:31" ht="18.75" customHeight="1" thickBot="1" x14ac:dyDescent="0.2">
      <c r="B208" s="103" t="s">
        <v>108</v>
      </c>
      <c r="C208" s="35" t="s">
        <v>100</v>
      </c>
      <c r="D208" s="165">
        <f>D196*$P208</f>
        <v>0</v>
      </c>
      <c r="E208" s="118">
        <f t="shared" ref="E208:O208" si="61">E196*$P208</f>
        <v>0</v>
      </c>
      <c r="F208" s="119">
        <f t="shared" si="61"/>
        <v>0</v>
      </c>
      <c r="G208" s="119">
        <f t="shared" si="61"/>
        <v>0</v>
      </c>
      <c r="H208" s="119">
        <f t="shared" si="61"/>
        <v>0</v>
      </c>
      <c r="I208" s="119">
        <f t="shared" si="61"/>
        <v>0</v>
      </c>
      <c r="J208" s="119">
        <f t="shared" si="61"/>
        <v>0</v>
      </c>
      <c r="K208" s="119">
        <f t="shared" si="61"/>
        <v>0</v>
      </c>
      <c r="L208" s="119">
        <f t="shared" si="61"/>
        <v>0</v>
      </c>
      <c r="M208" s="119">
        <f t="shared" si="61"/>
        <v>0</v>
      </c>
      <c r="N208" s="119">
        <f t="shared" si="61"/>
        <v>0</v>
      </c>
      <c r="O208" s="120">
        <f t="shared" si="61"/>
        <v>0</v>
      </c>
      <c r="P208" s="196"/>
      <c r="Q208" s="93"/>
      <c r="R208" s="251"/>
      <c r="S208" s="252"/>
      <c r="T208" s="250"/>
      <c r="U208" s="250"/>
      <c r="V208" s="253"/>
      <c r="W208" s="16"/>
      <c r="X208" s="16"/>
      <c r="Y208" s="16"/>
      <c r="Z208" s="16"/>
      <c r="AA208" s="16"/>
      <c r="AB208" s="16"/>
      <c r="AC208" s="16"/>
      <c r="AD208" s="16"/>
      <c r="AE208" s="16"/>
    </row>
    <row r="209" spans="2:31" ht="18.75" customHeight="1" thickBot="1" x14ac:dyDescent="0.2">
      <c r="B209" s="158" t="s">
        <v>25</v>
      </c>
      <c r="C209" s="159" t="s">
        <v>103</v>
      </c>
      <c r="D209" s="163">
        <f>INT(SUM(D205:D207)-D208)</f>
        <v>0</v>
      </c>
      <c r="E209" s="163">
        <f>INT(SUM(E205:E207)-E208)</f>
        <v>0</v>
      </c>
      <c r="F209" s="164">
        <f t="shared" ref="F209:O209" si="62">INT(SUM(F205:F207)-F208)</f>
        <v>0</v>
      </c>
      <c r="G209" s="164">
        <f t="shared" si="62"/>
        <v>0</v>
      </c>
      <c r="H209" s="164">
        <f>INT(SUM(H205:H207)-H208)</f>
        <v>0</v>
      </c>
      <c r="I209" s="164">
        <f t="shared" si="62"/>
        <v>0</v>
      </c>
      <c r="J209" s="164">
        <f t="shared" si="62"/>
        <v>0</v>
      </c>
      <c r="K209" s="164">
        <f t="shared" si="62"/>
        <v>0</v>
      </c>
      <c r="L209" s="164">
        <f t="shared" si="62"/>
        <v>0</v>
      </c>
      <c r="M209" s="164">
        <f t="shared" si="62"/>
        <v>0</v>
      </c>
      <c r="N209" s="164">
        <f t="shared" si="62"/>
        <v>0</v>
      </c>
      <c r="O209" s="164">
        <f t="shared" si="62"/>
        <v>0</v>
      </c>
      <c r="P209" s="110">
        <f>SUM(D209:O209)</f>
        <v>0</v>
      </c>
      <c r="Q209" s="94"/>
      <c r="R209" s="260"/>
      <c r="S209" s="260"/>
      <c r="T209" s="260"/>
      <c r="U209" s="260"/>
      <c r="V209" s="260"/>
      <c r="W209" s="16"/>
      <c r="X209" s="16"/>
      <c r="Y209" s="16"/>
      <c r="Z209" s="16"/>
      <c r="AA209" s="16"/>
      <c r="AB209" s="16"/>
      <c r="AC209" s="16"/>
      <c r="AD209" s="16"/>
      <c r="AE209" s="16"/>
    </row>
    <row r="210" spans="2:31" s="20" customFormat="1" ht="21" customHeight="1" x14ac:dyDescent="0.15">
      <c r="B210" s="24"/>
      <c r="C210" s="109" t="s">
        <v>99</v>
      </c>
      <c r="D210" s="24"/>
      <c r="E210" s="24"/>
      <c r="F210" s="24"/>
      <c r="G210" s="24"/>
      <c r="H210" s="24"/>
      <c r="I210" s="24"/>
      <c r="J210" s="24"/>
      <c r="K210" s="24"/>
      <c r="L210" s="24"/>
      <c r="M210" s="24"/>
      <c r="N210" s="24"/>
      <c r="O210" s="42"/>
      <c r="P210" s="111"/>
      <c r="Q210" s="68"/>
      <c r="R210" s="173"/>
      <c r="S210" s="174"/>
      <c r="T210" s="175"/>
      <c r="U210" s="176"/>
      <c r="V210" s="176"/>
    </row>
    <row r="211" spans="2:31" s="20" customFormat="1" ht="21" customHeight="1" x14ac:dyDescent="0.15">
      <c r="B211" s="24"/>
      <c r="C211" s="197"/>
      <c r="D211" s="24"/>
      <c r="E211" s="24"/>
      <c r="F211" s="24"/>
      <c r="G211" s="24"/>
      <c r="H211" s="24"/>
      <c r="I211" s="24"/>
      <c r="J211" s="24"/>
      <c r="K211" s="24"/>
      <c r="L211" s="24"/>
      <c r="M211" s="24"/>
      <c r="N211" s="24"/>
      <c r="O211" s="42"/>
      <c r="P211" s="111"/>
      <c r="Q211" s="68"/>
      <c r="R211" s="173"/>
      <c r="S211" s="174"/>
      <c r="T211" s="175"/>
      <c r="U211" s="176"/>
      <c r="V211" s="176"/>
    </row>
    <row r="212" spans="2:31" s="20" customFormat="1" ht="21" customHeight="1" x14ac:dyDescent="0.15">
      <c r="B212" s="24"/>
      <c r="C212" s="109"/>
      <c r="D212" s="24"/>
      <c r="E212" s="24"/>
      <c r="F212" s="24"/>
      <c r="G212" s="24"/>
      <c r="H212" s="24"/>
      <c r="I212" s="24"/>
      <c r="J212" s="24"/>
      <c r="K212" s="24"/>
      <c r="L212" s="24"/>
      <c r="M212" s="24"/>
      <c r="N212" s="24"/>
      <c r="O212" s="42"/>
      <c r="P212" s="111"/>
      <c r="Q212" s="68"/>
      <c r="R212" s="173"/>
      <c r="S212" s="174"/>
      <c r="T212" s="175"/>
      <c r="U212" s="176"/>
      <c r="V212" s="176"/>
    </row>
    <row r="213" spans="2:31" s="20" customFormat="1" ht="21" customHeight="1" x14ac:dyDescent="0.15">
      <c r="B213" s="24"/>
      <c r="C213" s="109"/>
      <c r="D213" s="24"/>
      <c r="E213" s="24"/>
      <c r="F213" s="24"/>
      <c r="G213" s="24"/>
      <c r="H213" s="24"/>
      <c r="I213" s="24"/>
      <c r="J213" s="24"/>
      <c r="K213" s="24"/>
      <c r="L213" s="24"/>
      <c r="M213" s="24"/>
      <c r="N213" s="24"/>
      <c r="O213" s="42"/>
      <c r="P213" s="111"/>
      <c r="Q213" s="68"/>
      <c r="R213" s="173"/>
      <c r="S213" s="174"/>
      <c r="T213" s="175"/>
      <c r="U213" s="176"/>
      <c r="V213" s="176"/>
    </row>
    <row r="214" spans="2:31" s="20" customFormat="1" ht="23.25" customHeight="1" thickBot="1" x14ac:dyDescent="0.2">
      <c r="B214" s="43" t="str">
        <f>"①"&amp;B9&amp;" （単年合計）"</f>
        <v>①仙台市水道局浄水施設電力需給 （単年合計）</v>
      </c>
      <c r="C214" s="27"/>
      <c r="D214" s="24"/>
      <c r="E214" s="24"/>
      <c r="F214" s="24"/>
      <c r="G214" s="24"/>
      <c r="H214" s="24"/>
      <c r="I214" s="24"/>
      <c r="J214" s="24"/>
      <c r="K214" s="24"/>
      <c r="L214" s="24"/>
      <c r="M214" s="24"/>
      <c r="N214" s="24"/>
      <c r="O214" s="24"/>
      <c r="P214" s="80" t="s">
        <v>117</v>
      </c>
      <c r="Q214" s="24"/>
      <c r="R214" s="19"/>
    </row>
    <row r="215" spans="2:31" ht="18.75" customHeight="1" x14ac:dyDescent="0.15">
      <c r="B215" s="289" t="s">
        <v>29</v>
      </c>
      <c r="C215" s="290"/>
      <c r="D215" s="278" t="s">
        <v>136</v>
      </c>
      <c r="E215" s="279"/>
      <c r="F215" s="279"/>
      <c r="G215" s="279"/>
      <c r="H215" s="279"/>
      <c r="I215" s="279"/>
      <c r="J215" s="275" t="s">
        <v>141</v>
      </c>
      <c r="K215" s="276"/>
      <c r="L215" s="276"/>
      <c r="M215" s="276"/>
      <c r="N215" s="276"/>
      <c r="O215" s="276"/>
      <c r="P215" s="293" t="s">
        <v>3</v>
      </c>
      <c r="Q215" s="28"/>
    </row>
    <row r="216" spans="2:31" ht="18.75" customHeight="1" thickBot="1" x14ac:dyDescent="0.2">
      <c r="B216" s="291"/>
      <c r="C216" s="292"/>
      <c r="D216" s="32" t="s">
        <v>118</v>
      </c>
      <c r="E216" s="32" t="s">
        <v>119</v>
      </c>
      <c r="F216" s="32" t="s">
        <v>120</v>
      </c>
      <c r="G216" s="32" t="s">
        <v>121</v>
      </c>
      <c r="H216" s="32" t="s">
        <v>122</v>
      </c>
      <c r="I216" s="31" t="s">
        <v>13</v>
      </c>
      <c r="J216" s="32" t="s">
        <v>124</v>
      </c>
      <c r="K216" s="32" t="s">
        <v>125</v>
      </c>
      <c r="L216" s="32" t="s">
        <v>126</v>
      </c>
      <c r="M216" s="34" t="s">
        <v>127</v>
      </c>
      <c r="N216" s="34" t="s">
        <v>128</v>
      </c>
      <c r="O216" s="34" t="s">
        <v>129</v>
      </c>
      <c r="P216" s="274"/>
      <c r="Q216" s="28"/>
    </row>
    <row r="217" spans="2:31" ht="18.75" customHeight="1" thickBot="1" x14ac:dyDescent="0.2">
      <c r="B217" s="288" t="s">
        <v>27</v>
      </c>
      <c r="C217" s="264"/>
      <c r="D217" s="15">
        <f>D17+D41+D195+D171+D144+D120+D93+D69</f>
        <v>673770</v>
      </c>
      <c r="E217" s="15">
        <f t="shared" ref="E217:O217" si="63">E17+E41+E195+E171+E144+E120+E93+E69</f>
        <v>680478</v>
      </c>
      <c r="F217" s="15">
        <f t="shared" si="63"/>
        <v>767607</v>
      </c>
      <c r="G217" s="15">
        <f t="shared" si="63"/>
        <v>789034</v>
      </c>
      <c r="H217" s="15">
        <f t="shared" si="63"/>
        <v>729881</v>
      </c>
      <c r="I217" s="15">
        <f t="shared" si="63"/>
        <v>775320</v>
      </c>
      <c r="J217" s="15">
        <f t="shared" si="63"/>
        <v>605209</v>
      </c>
      <c r="K217" s="15">
        <f t="shared" si="63"/>
        <v>595459</v>
      </c>
      <c r="L217" s="15">
        <f t="shared" si="63"/>
        <v>602338</v>
      </c>
      <c r="M217" s="15">
        <f t="shared" si="63"/>
        <v>620409</v>
      </c>
      <c r="N217" s="15">
        <f t="shared" si="63"/>
        <v>615291</v>
      </c>
      <c r="O217" s="15">
        <f t="shared" si="63"/>
        <v>569367</v>
      </c>
      <c r="P217" s="112">
        <f>SUM(D217:O217)</f>
        <v>8024163</v>
      </c>
      <c r="Q217" s="97"/>
    </row>
    <row r="218" spans="2:31" ht="18.75" customHeight="1" thickBot="1" x14ac:dyDescent="0.2">
      <c r="B218" s="288" t="s">
        <v>28</v>
      </c>
      <c r="C218" s="264"/>
      <c r="D218" s="15">
        <f>D18+D42+D196+D172+D145+D121+D94+D70</f>
        <v>1689</v>
      </c>
      <c r="E218" s="15">
        <f t="shared" ref="E218:O218" si="64">E18+E42+E196+E172+E145+E121+E94+E70</f>
        <v>1689</v>
      </c>
      <c r="F218" s="15">
        <f t="shared" si="64"/>
        <v>1689</v>
      </c>
      <c r="G218" s="15">
        <f t="shared" si="64"/>
        <v>1689</v>
      </c>
      <c r="H218" s="15">
        <f t="shared" si="64"/>
        <v>1689</v>
      </c>
      <c r="I218" s="15">
        <f t="shared" si="64"/>
        <v>1689</v>
      </c>
      <c r="J218" s="15">
        <f t="shared" si="64"/>
        <v>1689</v>
      </c>
      <c r="K218" s="15">
        <f t="shared" si="64"/>
        <v>1689</v>
      </c>
      <c r="L218" s="15">
        <f t="shared" si="64"/>
        <v>1689</v>
      </c>
      <c r="M218" s="15">
        <f t="shared" si="64"/>
        <v>1689</v>
      </c>
      <c r="N218" s="15">
        <f t="shared" si="64"/>
        <v>1689</v>
      </c>
      <c r="O218" s="15">
        <f t="shared" si="64"/>
        <v>1689</v>
      </c>
      <c r="P218" s="113">
        <f>MAX(D218:O218)</f>
        <v>1689</v>
      </c>
      <c r="Q218" s="98"/>
    </row>
    <row r="219" spans="2:31" ht="18.75" customHeight="1" thickBot="1" x14ac:dyDescent="0.2">
      <c r="B219" s="288" t="s">
        <v>44</v>
      </c>
      <c r="C219" s="264"/>
      <c r="D219" s="11">
        <f>D34+D58+D209+D188+D161+D137+D110+D86</f>
        <v>0</v>
      </c>
      <c r="E219" s="11">
        <f t="shared" ref="E219:O219" si="65">E34+E58+E209+E188+E161+E137+E110+E86</f>
        <v>0</v>
      </c>
      <c r="F219" s="11">
        <f t="shared" si="65"/>
        <v>0</v>
      </c>
      <c r="G219" s="11">
        <f t="shared" si="65"/>
        <v>0</v>
      </c>
      <c r="H219" s="11">
        <f t="shared" si="65"/>
        <v>0</v>
      </c>
      <c r="I219" s="11">
        <f t="shared" si="65"/>
        <v>0</v>
      </c>
      <c r="J219" s="11">
        <f t="shared" si="65"/>
        <v>0</v>
      </c>
      <c r="K219" s="11">
        <f t="shared" si="65"/>
        <v>0</v>
      </c>
      <c r="L219" s="11">
        <f t="shared" si="65"/>
        <v>0</v>
      </c>
      <c r="M219" s="11">
        <f t="shared" si="65"/>
        <v>0</v>
      </c>
      <c r="N219" s="11">
        <f t="shared" si="65"/>
        <v>0</v>
      </c>
      <c r="O219" s="11">
        <f t="shared" si="65"/>
        <v>0</v>
      </c>
      <c r="P219" s="114">
        <f>SUM(D219:O219)</f>
        <v>0</v>
      </c>
      <c r="Q219" s="99"/>
      <c r="R219" s="17"/>
    </row>
    <row r="220" spans="2:31" ht="19.5" customHeight="1" x14ac:dyDescent="0.15">
      <c r="B220" s="24"/>
      <c r="C220" s="27"/>
      <c r="D220" s="24"/>
      <c r="E220" s="24"/>
      <c r="F220" s="24"/>
      <c r="G220" s="166"/>
      <c r="H220" s="166"/>
      <c r="I220" s="166"/>
      <c r="J220" s="24"/>
      <c r="K220" s="24"/>
      <c r="L220" s="24"/>
      <c r="M220" s="24"/>
      <c r="N220" s="215"/>
      <c r="O220" s="215"/>
      <c r="P220" s="216"/>
      <c r="Q220" s="84"/>
    </row>
    <row r="221" spans="2:31" ht="19.5" customHeight="1" x14ac:dyDescent="0.15">
      <c r="B221" s="24"/>
      <c r="C221" s="27"/>
      <c r="D221" s="24"/>
      <c r="E221" s="24"/>
      <c r="F221" s="24"/>
      <c r="G221" s="49"/>
      <c r="H221" s="49"/>
      <c r="I221" s="49"/>
      <c r="J221" s="24"/>
      <c r="K221" s="24"/>
      <c r="L221" s="24"/>
      <c r="M221" s="24"/>
      <c r="N221" s="217"/>
      <c r="O221" s="217"/>
      <c r="P221" s="218"/>
      <c r="Q221" s="84"/>
    </row>
    <row r="222" spans="2:31" ht="17.25" customHeight="1" x14ac:dyDescent="0.15">
      <c r="B222" s="24"/>
      <c r="C222" s="27"/>
      <c r="G222" s="24"/>
      <c r="H222" s="24"/>
      <c r="I222" s="24"/>
      <c r="J222" s="285"/>
      <c r="K222" s="285"/>
      <c r="L222" s="285"/>
      <c r="M222" s="285"/>
      <c r="O222" s="252"/>
      <c r="P222" s="252"/>
      <c r="Q222" s="40"/>
    </row>
    <row r="223" spans="2:31" ht="18.75" customHeight="1" x14ac:dyDescent="0.15">
      <c r="C223" s="192"/>
      <c r="D223" s="193"/>
      <c r="E223" s="193"/>
      <c r="F223" s="193"/>
      <c r="G223" s="186"/>
      <c r="I223" s="194"/>
      <c r="J223" s="186"/>
      <c r="K223" s="286"/>
      <c r="L223" s="286"/>
      <c r="M223" s="286"/>
      <c r="N223" s="287"/>
      <c r="O223" s="287"/>
      <c r="P223" s="287"/>
      <c r="Q223" s="24"/>
    </row>
    <row r="224" spans="2:31" ht="18.75" customHeight="1" x14ac:dyDescent="0.15">
      <c r="B224" s="24"/>
      <c r="C224" s="27"/>
      <c r="D224" s="24"/>
      <c r="G224" s="24"/>
      <c r="H224" s="284"/>
      <c r="I224" s="284"/>
      <c r="J224" s="284"/>
      <c r="K224" s="252"/>
      <c r="L224" s="69"/>
      <c r="M224" s="70"/>
      <c r="N224" s="24"/>
      <c r="P224" s="24"/>
      <c r="Q224" s="24"/>
    </row>
    <row r="225" spans="2:18" ht="18.75" customHeight="1" x14ac:dyDescent="0.15">
      <c r="B225" s="24"/>
      <c r="C225" s="27"/>
      <c r="D225" s="24"/>
      <c r="E225" s="24"/>
      <c r="F225" s="24"/>
      <c r="O225" s="27"/>
      <c r="P225" s="71"/>
      <c r="Q225" s="71"/>
    </row>
    <row r="226" spans="2:18" ht="14.25" customHeight="1" x14ac:dyDescent="0.15">
      <c r="B226" s="27"/>
      <c r="C226" s="27"/>
      <c r="D226" s="24"/>
      <c r="E226" s="24"/>
      <c r="F226" s="24"/>
      <c r="G226" s="24"/>
      <c r="H226" s="24"/>
      <c r="I226" s="24"/>
      <c r="J226" s="24"/>
      <c r="K226" s="41"/>
      <c r="L226" s="41"/>
      <c r="M226" s="24"/>
      <c r="N226" s="24"/>
      <c r="O226" s="24"/>
      <c r="P226" s="24"/>
      <c r="Q226" s="24"/>
    </row>
    <row r="227" spans="2:18" ht="14.25" customHeight="1" x14ac:dyDescent="0.15">
      <c r="B227" s="27"/>
      <c r="C227" s="27"/>
      <c r="D227" s="24"/>
      <c r="E227" s="24"/>
      <c r="F227" s="24"/>
      <c r="G227" s="24"/>
      <c r="H227" s="24"/>
      <c r="I227" s="24"/>
      <c r="J227" s="24"/>
      <c r="K227" s="24"/>
      <c r="L227" s="24"/>
      <c r="M227" s="24"/>
      <c r="N227" s="24"/>
      <c r="O227" s="24"/>
      <c r="P227" s="24"/>
      <c r="Q227" s="24"/>
    </row>
    <row r="228" spans="2:18" ht="14.25" customHeight="1" x14ac:dyDescent="0.15">
      <c r="B228" s="27"/>
      <c r="C228" s="27"/>
      <c r="D228" s="24"/>
      <c r="E228" s="24"/>
      <c r="F228" s="24"/>
      <c r="G228" s="24"/>
      <c r="I228" s="27"/>
      <c r="J228" s="139"/>
      <c r="K228" s="139"/>
      <c r="L228" s="139"/>
      <c r="M228" s="139"/>
      <c r="N228" s="139"/>
      <c r="O228" s="24"/>
      <c r="P228" s="24"/>
      <c r="Q228" s="24"/>
    </row>
    <row r="229" spans="2:18" ht="14.25" customHeight="1" x14ac:dyDescent="0.15">
      <c r="B229" s="27"/>
      <c r="C229" s="27"/>
      <c r="D229" s="24"/>
      <c r="E229" s="24"/>
      <c r="F229" s="24"/>
      <c r="G229" s="24"/>
      <c r="I229" s="27"/>
      <c r="J229" s="139"/>
      <c r="K229" s="139"/>
      <c r="L229" s="139"/>
      <c r="M229" s="139"/>
      <c r="N229" s="139"/>
      <c r="O229" s="24"/>
      <c r="P229" s="24"/>
      <c r="Q229" s="24"/>
    </row>
    <row r="230" spans="2:18" ht="14.25" customHeight="1" x14ac:dyDescent="0.15">
      <c r="B230" s="27"/>
      <c r="C230" s="27"/>
      <c r="D230" s="24"/>
      <c r="E230" s="24"/>
      <c r="F230" s="24"/>
      <c r="G230" s="24"/>
      <c r="H230" s="24"/>
      <c r="I230" s="24"/>
      <c r="J230" s="24"/>
      <c r="K230" s="24"/>
      <c r="L230" s="24"/>
      <c r="M230" s="24"/>
      <c r="N230" s="24"/>
      <c r="O230" s="24"/>
      <c r="P230" s="24"/>
      <c r="Q230" s="24"/>
    </row>
    <row r="231" spans="2:18" ht="14.25" customHeight="1" x14ac:dyDescent="0.15">
      <c r="B231" s="27"/>
      <c r="C231" s="27"/>
      <c r="D231" s="24"/>
      <c r="E231" s="24"/>
      <c r="F231" s="24"/>
      <c r="G231" s="24"/>
      <c r="H231" s="24"/>
      <c r="I231" s="24"/>
      <c r="J231" s="24"/>
      <c r="K231" s="24"/>
      <c r="L231" s="24"/>
      <c r="M231" s="24"/>
      <c r="N231" s="24"/>
      <c r="O231" s="24"/>
      <c r="P231" s="24"/>
      <c r="Q231" s="24"/>
    </row>
    <row r="232" spans="2:18" ht="14.25" customHeight="1" x14ac:dyDescent="0.15">
      <c r="B232" s="24"/>
      <c r="C232" s="27"/>
      <c r="D232" s="24"/>
      <c r="E232" s="24"/>
      <c r="F232" s="24"/>
      <c r="G232" s="24"/>
      <c r="H232" s="24"/>
      <c r="I232" s="24"/>
      <c r="J232" s="24"/>
      <c r="K232" s="24"/>
      <c r="L232" s="24"/>
      <c r="M232" s="24"/>
      <c r="N232" s="24"/>
      <c r="O232" s="24"/>
      <c r="P232" s="24"/>
      <c r="Q232" s="24"/>
    </row>
    <row r="233" spans="2:18" ht="14.25" customHeight="1" x14ac:dyDescent="0.15">
      <c r="B233" s="27"/>
      <c r="C233" s="27"/>
      <c r="D233" s="24"/>
      <c r="E233" s="24"/>
      <c r="F233" s="24"/>
      <c r="G233" s="24"/>
      <c r="H233" s="24"/>
      <c r="I233" s="24"/>
      <c r="J233" s="24"/>
      <c r="K233" s="24"/>
      <c r="L233" s="24"/>
      <c r="M233" s="24"/>
      <c r="N233" s="24"/>
      <c r="O233" s="24"/>
      <c r="P233" s="24"/>
      <c r="Q233" s="24"/>
      <c r="R233" s="5"/>
    </row>
    <row r="234" spans="2:18" ht="14.25" customHeight="1" x14ac:dyDescent="0.15">
      <c r="B234" s="24"/>
      <c r="C234" s="27"/>
      <c r="D234" s="24"/>
      <c r="E234" s="24"/>
      <c r="F234" s="24"/>
      <c r="G234" s="24"/>
      <c r="H234" s="24"/>
      <c r="I234" s="24"/>
      <c r="J234" s="24"/>
      <c r="K234" s="24"/>
      <c r="L234" s="24"/>
      <c r="M234" s="24"/>
      <c r="N234" s="24"/>
      <c r="O234" s="24"/>
      <c r="P234" s="24"/>
      <c r="Q234" s="24"/>
      <c r="R234" s="5"/>
    </row>
    <row r="235" spans="2:18" ht="14.25" customHeight="1" x14ac:dyDescent="0.15">
      <c r="B235" s="27"/>
      <c r="C235" s="27"/>
      <c r="D235" s="24"/>
      <c r="E235" s="24"/>
      <c r="F235" s="24"/>
      <c r="G235" s="24"/>
      <c r="H235" s="24"/>
      <c r="I235" s="24"/>
      <c r="J235" s="24"/>
      <c r="K235" s="24"/>
      <c r="L235" s="24"/>
      <c r="M235" s="24"/>
      <c r="N235" s="24"/>
      <c r="O235" s="24"/>
      <c r="P235" s="24"/>
      <c r="Q235" s="24"/>
      <c r="R235" s="5"/>
    </row>
    <row r="236" spans="2:18" x14ac:dyDescent="0.15">
      <c r="B236" s="20"/>
      <c r="C236" s="72"/>
      <c r="D236" s="20"/>
      <c r="E236" s="20"/>
      <c r="F236" s="20"/>
      <c r="G236" s="20"/>
      <c r="H236" s="20"/>
      <c r="I236" s="20"/>
      <c r="J236" s="20"/>
      <c r="K236" s="20"/>
      <c r="L236" s="20"/>
      <c r="M236" s="20"/>
      <c r="N236" s="20"/>
      <c r="O236" s="20"/>
      <c r="P236" s="20"/>
      <c r="R236" s="5"/>
    </row>
    <row r="237" spans="2:18" x14ac:dyDescent="0.15">
      <c r="B237" s="20"/>
      <c r="C237" s="72"/>
      <c r="D237" s="20"/>
      <c r="E237" s="20"/>
      <c r="F237" s="20"/>
      <c r="G237" s="20"/>
      <c r="H237" s="20"/>
      <c r="I237" s="20"/>
      <c r="J237" s="20"/>
      <c r="K237" s="20"/>
      <c r="L237" s="20"/>
      <c r="M237" s="20"/>
      <c r="N237" s="20"/>
      <c r="O237" s="20"/>
      <c r="P237" s="20"/>
      <c r="R237" s="5"/>
    </row>
  </sheetData>
  <sheetProtection password="DC6B" sheet="1" objects="1" scenarios="1"/>
  <mergeCells count="143">
    <mergeCell ref="B191:B192"/>
    <mergeCell ref="I191:J191"/>
    <mergeCell ref="K191:L191"/>
    <mergeCell ref="I192:J192"/>
    <mergeCell ref="K192:L192"/>
    <mergeCell ref="B169:B170"/>
    <mergeCell ref="C169:C170"/>
    <mergeCell ref="D169:I169"/>
    <mergeCell ref="N223:P223"/>
    <mergeCell ref="B217:C217"/>
    <mergeCell ref="B218:C218"/>
    <mergeCell ref="B219:C219"/>
    <mergeCell ref="B215:C216"/>
    <mergeCell ref="P215:P216"/>
    <mergeCell ref="B193:B194"/>
    <mergeCell ref="C193:C194"/>
    <mergeCell ref="P193:P194"/>
    <mergeCell ref="H224:J224"/>
    <mergeCell ref="D215:I215"/>
    <mergeCell ref="J222:M222"/>
    <mergeCell ref="K223:M223"/>
    <mergeCell ref="J215:O215"/>
    <mergeCell ref="P200:P202"/>
    <mergeCell ref="B204:C204"/>
    <mergeCell ref="D204:O204"/>
    <mergeCell ref="R209:V209"/>
    <mergeCell ref="P22:P25"/>
    <mergeCell ref="B27:C27"/>
    <mergeCell ref="D27:O27"/>
    <mergeCell ref="P74:P77"/>
    <mergeCell ref="B79:C79"/>
    <mergeCell ref="D79:O79"/>
    <mergeCell ref="R86:V86"/>
    <mergeCell ref="B89:B90"/>
    <mergeCell ref="R193:V193"/>
    <mergeCell ref="D193:I193"/>
    <mergeCell ref="J193:O193"/>
    <mergeCell ref="R39:V39"/>
    <mergeCell ref="P46:P49"/>
    <mergeCell ref="B51:C51"/>
    <mergeCell ref="D51:O51"/>
    <mergeCell ref="R58:V58"/>
    <mergeCell ref="H163:I163"/>
    <mergeCell ref="K163:L163"/>
    <mergeCell ref="H61:I61"/>
    <mergeCell ref="K61:L61"/>
    <mergeCell ref="B62:P63"/>
    <mergeCell ref="B65:B66"/>
    <mergeCell ref="I65:J65"/>
    <mergeCell ref="K65:L65"/>
    <mergeCell ref="R15:V15"/>
    <mergeCell ref="H9:I9"/>
    <mergeCell ref="K9:L9"/>
    <mergeCell ref="B10:P11"/>
    <mergeCell ref="B13:B14"/>
    <mergeCell ref="I13:J13"/>
    <mergeCell ref="K13:L13"/>
    <mergeCell ref="I14:J14"/>
    <mergeCell ref="K14:L14"/>
    <mergeCell ref="B15:B16"/>
    <mergeCell ref="C15:C16"/>
    <mergeCell ref="P15:P16"/>
    <mergeCell ref="D15:I15"/>
    <mergeCell ref="J15:O15"/>
    <mergeCell ref="I89:J89"/>
    <mergeCell ref="K89:L89"/>
    <mergeCell ref="I90:J90"/>
    <mergeCell ref="K90:L90"/>
    <mergeCell ref="J39:O39"/>
    <mergeCell ref="J67:O67"/>
    <mergeCell ref="R34:V34"/>
    <mergeCell ref="B37:B38"/>
    <mergeCell ref="I37:J37"/>
    <mergeCell ref="K37:L37"/>
    <mergeCell ref="I38:J38"/>
    <mergeCell ref="K38:L38"/>
    <mergeCell ref="B39:B40"/>
    <mergeCell ref="C39:C40"/>
    <mergeCell ref="P39:P40"/>
    <mergeCell ref="D39:I39"/>
    <mergeCell ref="I66:J66"/>
    <mergeCell ref="K66:L66"/>
    <mergeCell ref="B67:B68"/>
    <mergeCell ref="C67:C68"/>
    <mergeCell ref="D67:I67"/>
    <mergeCell ref="P67:P68"/>
    <mergeCell ref="R67:V67"/>
    <mergeCell ref="B103:C103"/>
    <mergeCell ref="D103:O103"/>
    <mergeCell ref="B91:B92"/>
    <mergeCell ref="C91:C92"/>
    <mergeCell ref="D91:I91"/>
    <mergeCell ref="R110:V110"/>
    <mergeCell ref="H112:I112"/>
    <mergeCell ref="K112:L112"/>
    <mergeCell ref="J91:O91"/>
    <mergeCell ref="R91:V91"/>
    <mergeCell ref="P98:P101"/>
    <mergeCell ref="P91:P92"/>
    <mergeCell ref="B113:P114"/>
    <mergeCell ref="B116:B117"/>
    <mergeCell ref="I116:J116"/>
    <mergeCell ref="K116:L116"/>
    <mergeCell ref="I117:J117"/>
    <mergeCell ref="K117:L117"/>
    <mergeCell ref="R137:V137"/>
    <mergeCell ref="B140:B141"/>
    <mergeCell ref="I140:J140"/>
    <mergeCell ref="K140:L140"/>
    <mergeCell ref="I141:J141"/>
    <mergeCell ref="K141:L141"/>
    <mergeCell ref="P118:P119"/>
    <mergeCell ref="R118:V118"/>
    <mergeCell ref="P125:P128"/>
    <mergeCell ref="B130:C130"/>
    <mergeCell ref="D130:O130"/>
    <mergeCell ref="B118:B119"/>
    <mergeCell ref="C118:C119"/>
    <mergeCell ref="D118:I118"/>
    <mergeCell ref="J118:O118"/>
    <mergeCell ref="P142:P143"/>
    <mergeCell ref="R142:V142"/>
    <mergeCell ref="P149:P152"/>
    <mergeCell ref="B154:C154"/>
    <mergeCell ref="D154:O154"/>
    <mergeCell ref="B142:B143"/>
    <mergeCell ref="C142:C143"/>
    <mergeCell ref="D142:I142"/>
    <mergeCell ref="J142:O142"/>
    <mergeCell ref="R169:V169"/>
    <mergeCell ref="P176:P179"/>
    <mergeCell ref="B181:C181"/>
    <mergeCell ref="D181:O181"/>
    <mergeCell ref="R188:V188"/>
    <mergeCell ref="R161:V161"/>
    <mergeCell ref="B167:B168"/>
    <mergeCell ref="I167:J167"/>
    <mergeCell ref="K167:L167"/>
    <mergeCell ref="I168:J168"/>
    <mergeCell ref="K168:L168"/>
    <mergeCell ref="B164:P165"/>
    <mergeCell ref="P169:P170"/>
    <mergeCell ref="J169:O169"/>
  </mergeCells>
  <phoneticPr fontId="6"/>
  <dataValidations xWindow="605" yWindow="422" count="6">
    <dataValidation type="decimal" operator="greaterThan" allowBlank="1" showInputMessage="1" showErrorMessage="1" promptTitle="基本料金単価（税込）" prompt="小数第２位まで" sqref="P28 P182 P52 P155 P80 P104 P131 P205">
      <formula1>0</formula1>
    </dataValidation>
    <dataValidation type="decimal" operator="greaterThan" allowBlank="1" showInputMessage="1" showErrorMessage="1" promptTitle="ピーク料金単価（税込）" prompt="小数第２位まで" sqref="P29 P53 P156 P81 P105 P132 P183">
      <formula1>0</formula1>
    </dataValidation>
    <dataValidation type="decimal" operator="greaterThan" allowBlank="1" showInputMessage="1" showErrorMessage="1" promptTitle="その他季料金単価（税込）" prompt="小数第２位まで" sqref="P31 P185 P55 P158 P83 P107 P134 P207">
      <formula1>0</formula1>
    </dataValidation>
    <dataValidation type="decimal" operator="greaterThan" allowBlank="1" showInputMessage="1" showErrorMessage="1" promptTitle="夜間料金単価（税込）" prompt="小数第２位まで" sqref="P32 P56 P159 P84 P108 P135 P186">
      <formula1>0</formula1>
    </dataValidation>
    <dataValidation type="decimal" operator="greaterThan" allowBlank="1" showInputMessage="1" showErrorMessage="1" promptTitle="夏季料金単価（税込）" prompt="小数第２位まで" sqref="P184 P30 P54 P157 P82 P106 P133 P206">
      <formula1>0</formula1>
    </dataValidation>
    <dataValidation type="decimal" operator="greaterThanOrEqual" allowBlank="1" showInputMessage="1" showErrorMessage="1" promptTitle="夜間料金単価（税込）" prompt="小数第２位まで" sqref="P33 P187 P57 P160 P85 P109 P136 P208">
      <formula1>0</formula1>
    </dataValidation>
  </dataValidations>
  <printOptions horizontalCentered="1" verticalCentered="1"/>
  <pageMargins left="0.31496062992125984" right="0.31496062992125984" top="0.74803149606299213" bottom="0.35433070866141736" header="0.31496062992125984" footer="0.11811023622047245"/>
  <pageSetup paperSize="9" scale="52" fitToHeight="2" orientation="landscape" r:id="rId1"/>
  <rowBreaks count="3" manualBreakCount="3">
    <brk id="60" max="16" man="1"/>
    <brk id="111" max="16" man="1"/>
    <brk id="162" max="1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E237"/>
  <sheetViews>
    <sheetView view="pageBreakPreview" zoomScale="70" zoomScaleNormal="80" zoomScaleSheetLayoutView="70" workbookViewId="0">
      <pane ySplit="3" topLeftCell="A211" activePane="bottomLeft" state="frozenSplit"/>
      <selection activeCell="K30" sqref="K30"/>
      <selection pane="bottomLeft" activeCell="P28" sqref="P28"/>
    </sheetView>
  </sheetViews>
  <sheetFormatPr defaultRowHeight="13.5" x14ac:dyDescent="0.15"/>
  <cols>
    <col min="1" max="1" width="1.5" style="5" customWidth="1"/>
    <col min="2" max="2" width="30.375" style="5" customWidth="1"/>
    <col min="3" max="3" width="19.625" style="45" customWidth="1"/>
    <col min="4" max="15" width="13.625" style="5" customWidth="1"/>
    <col min="16" max="16" width="22.25" style="5" customWidth="1"/>
    <col min="17" max="17" width="1.375" style="20" customWidth="1"/>
    <col min="18" max="18" width="16.125" style="4" bestFit="1" customWidth="1"/>
    <col min="19" max="19" width="9" style="5"/>
    <col min="20" max="20" width="16.875" style="5" bestFit="1" customWidth="1"/>
    <col min="21" max="21" width="18.375" style="5" bestFit="1" customWidth="1"/>
    <col min="22" max="16384" width="9" style="5"/>
  </cols>
  <sheetData>
    <row r="1" spans="2:22" x14ac:dyDescent="0.15">
      <c r="E1" s="187"/>
      <c r="F1" s="188"/>
      <c r="G1" s="189"/>
      <c r="H1" s="142"/>
      <c r="I1" s="142"/>
      <c r="J1" s="142"/>
      <c r="K1" s="142"/>
      <c r="L1" s="142"/>
      <c r="M1" s="142"/>
      <c r="N1" s="142"/>
    </row>
    <row r="2" spans="2:22" x14ac:dyDescent="0.15">
      <c r="E2" s="190"/>
      <c r="F2" s="188"/>
      <c r="G2" s="189"/>
      <c r="H2" s="142"/>
      <c r="I2" s="142"/>
      <c r="J2" s="142"/>
      <c r="K2" s="142"/>
      <c r="L2" s="142"/>
      <c r="M2" s="142"/>
    </row>
    <row r="3" spans="2:22" ht="12.75" customHeight="1" x14ac:dyDescent="0.15">
      <c r="E3" s="191"/>
      <c r="F3" s="188"/>
      <c r="G3" s="189"/>
    </row>
    <row r="4" spans="2:22" ht="12.75" customHeight="1" x14ac:dyDescent="0.15">
      <c r="E4" s="191"/>
      <c r="F4" s="188"/>
      <c r="G4" s="189"/>
    </row>
    <row r="5" spans="2:22" ht="12.75" customHeight="1" x14ac:dyDescent="0.15">
      <c r="E5" s="191"/>
      <c r="F5" s="188"/>
      <c r="G5" s="189"/>
    </row>
    <row r="6" spans="2:22" ht="12.75" customHeight="1" x14ac:dyDescent="0.15">
      <c r="E6" s="191"/>
      <c r="F6" s="188"/>
      <c r="G6" s="189"/>
    </row>
    <row r="7" spans="2:22" ht="12.75" customHeight="1" x14ac:dyDescent="0.15">
      <c r="E7" s="191"/>
      <c r="F7" s="188"/>
      <c r="G7" s="189"/>
    </row>
    <row r="8" spans="2:22" ht="12.75" customHeight="1" x14ac:dyDescent="0.15">
      <c r="E8" s="191"/>
      <c r="F8" s="188"/>
      <c r="G8" s="189"/>
    </row>
    <row r="9" spans="2:22" ht="18" customHeight="1" x14ac:dyDescent="0.15">
      <c r="B9" s="44" t="s">
        <v>112</v>
      </c>
      <c r="D9" s="45"/>
      <c r="E9" s="45"/>
      <c r="F9" s="45"/>
      <c r="H9" s="280">
        <v>45566</v>
      </c>
      <c r="I9" s="280"/>
      <c r="J9" s="46" t="s">
        <v>0</v>
      </c>
      <c r="K9" s="281">
        <v>46295</v>
      </c>
      <c r="L9" s="281"/>
      <c r="M9" s="47" t="s">
        <v>150</v>
      </c>
      <c r="N9" s="47"/>
      <c r="P9" s="80" t="s">
        <v>113</v>
      </c>
      <c r="Q9" s="85"/>
    </row>
    <row r="10" spans="2:22" s="20" customFormat="1" ht="12" customHeight="1" x14ac:dyDescent="0.15">
      <c r="B10" s="282" t="s">
        <v>139</v>
      </c>
      <c r="C10" s="282"/>
      <c r="D10" s="282"/>
      <c r="E10" s="282"/>
      <c r="F10" s="282"/>
      <c r="G10" s="282"/>
      <c r="H10" s="282"/>
      <c r="I10" s="282"/>
      <c r="J10" s="282"/>
      <c r="K10" s="282"/>
      <c r="L10" s="282"/>
      <c r="M10" s="282"/>
      <c r="N10" s="282"/>
      <c r="O10" s="282"/>
      <c r="P10" s="282"/>
      <c r="Q10" s="202"/>
      <c r="R10" s="19"/>
    </row>
    <row r="11" spans="2:22" s="20" customFormat="1" ht="12" customHeight="1" x14ac:dyDescent="0.15">
      <c r="B11" s="282"/>
      <c r="C11" s="282"/>
      <c r="D11" s="282"/>
      <c r="E11" s="282"/>
      <c r="F11" s="282"/>
      <c r="G11" s="282"/>
      <c r="H11" s="282"/>
      <c r="I11" s="282"/>
      <c r="J11" s="282"/>
      <c r="K11" s="282"/>
      <c r="L11" s="282"/>
      <c r="M11" s="282"/>
      <c r="N11" s="282"/>
      <c r="O11" s="282"/>
      <c r="P11" s="282"/>
      <c r="Q11" s="202"/>
      <c r="R11" s="19"/>
    </row>
    <row r="12" spans="2:22" s="20" customFormat="1" ht="19.5" customHeight="1" thickBot="1" x14ac:dyDescent="0.2">
      <c r="B12" s="134">
        <v>1</v>
      </c>
      <c r="C12" s="108"/>
      <c r="D12" s="21"/>
      <c r="E12" s="21"/>
      <c r="F12" s="21"/>
      <c r="G12" s="21"/>
      <c r="H12" s="21"/>
      <c r="I12" s="21"/>
      <c r="J12" s="21"/>
      <c r="K12" s="21"/>
      <c r="L12" s="22"/>
      <c r="M12" s="22"/>
      <c r="N12" s="22"/>
      <c r="O12" s="22"/>
      <c r="P12" s="23"/>
      <c r="Q12" s="23"/>
      <c r="R12" s="19"/>
      <c r="T12" s="2"/>
      <c r="U12" s="2"/>
    </row>
    <row r="13" spans="2:22" s="20" customFormat="1" ht="18" customHeight="1" x14ac:dyDescent="0.15">
      <c r="B13" s="266" t="s">
        <v>146</v>
      </c>
      <c r="C13" s="64" t="s">
        <v>170</v>
      </c>
      <c r="D13" s="50"/>
      <c r="E13" s="50"/>
      <c r="F13" s="50"/>
      <c r="G13" s="54"/>
      <c r="H13" s="55" t="s">
        <v>37</v>
      </c>
      <c r="I13" s="268">
        <f>MAX(D19:O19)</f>
        <v>378</v>
      </c>
      <c r="J13" s="268"/>
      <c r="K13" s="269" t="s">
        <v>39</v>
      </c>
      <c r="L13" s="269"/>
      <c r="M13" s="56" t="s">
        <v>185</v>
      </c>
      <c r="N13" s="236"/>
      <c r="O13" s="237" t="s">
        <v>111</v>
      </c>
      <c r="P13" s="238"/>
      <c r="Q13" s="83"/>
      <c r="R13" s="19"/>
    </row>
    <row r="14" spans="2:22" s="20" customFormat="1" ht="20.25" customHeight="1" thickBot="1" x14ac:dyDescent="0.2">
      <c r="B14" s="267"/>
      <c r="C14" s="184" t="s">
        <v>153</v>
      </c>
      <c r="D14" s="67"/>
      <c r="E14" s="51"/>
      <c r="F14" s="51"/>
      <c r="G14" s="57"/>
      <c r="H14" s="52" t="s">
        <v>36</v>
      </c>
      <c r="I14" s="270">
        <v>2000</v>
      </c>
      <c r="J14" s="270"/>
      <c r="K14" s="271" t="s">
        <v>38</v>
      </c>
      <c r="L14" s="271"/>
      <c r="M14" s="141">
        <v>500</v>
      </c>
      <c r="N14" s="140"/>
      <c r="O14" s="51"/>
      <c r="P14" s="53"/>
      <c r="Q14" s="49"/>
      <c r="R14" s="19"/>
      <c r="V14" s="132"/>
    </row>
    <row r="15" spans="2:22" ht="18.75" customHeight="1" x14ac:dyDescent="0.15">
      <c r="B15" s="273" t="s">
        <v>1</v>
      </c>
      <c r="C15" s="273" t="s">
        <v>2</v>
      </c>
      <c r="D15" s="275" t="s">
        <v>141</v>
      </c>
      <c r="E15" s="276"/>
      <c r="F15" s="276"/>
      <c r="G15" s="276"/>
      <c r="H15" s="276"/>
      <c r="I15" s="276"/>
      <c r="J15" s="275" t="s">
        <v>141</v>
      </c>
      <c r="K15" s="276"/>
      <c r="L15" s="276"/>
      <c r="M15" s="276"/>
      <c r="N15" s="276"/>
      <c r="O15" s="276"/>
      <c r="P15" s="273" t="s">
        <v>14</v>
      </c>
      <c r="Q15" s="86"/>
      <c r="R15" s="260"/>
      <c r="S15" s="260"/>
      <c r="T15" s="260"/>
      <c r="U15" s="260"/>
      <c r="V15" s="260"/>
    </row>
    <row r="16" spans="2:22" ht="18.75" customHeight="1" thickBot="1" x14ac:dyDescent="0.2">
      <c r="B16" s="277"/>
      <c r="C16" s="277"/>
      <c r="D16" s="32" t="s">
        <v>118</v>
      </c>
      <c r="E16" s="32" t="s">
        <v>119</v>
      </c>
      <c r="F16" s="32" t="s">
        <v>120</v>
      </c>
      <c r="G16" s="32" t="s">
        <v>121</v>
      </c>
      <c r="H16" s="32" t="s">
        <v>122</v>
      </c>
      <c r="I16" s="32" t="s">
        <v>13</v>
      </c>
      <c r="J16" s="32" t="s">
        <v>124</v>
      </c>
      <c r="K16" s="32" t="s">
        <v>125</v>
      </c>
      <c r="L16" s="32" t="s">
        <v>126</v>
      </c>
      <c r="M16" s="34" t="s">
        <v>127</v>
      </c>
      <c r="N16" s="34" t="s">
        <v>128</v>
      </c>
      <c r="O16" s="34" t="s">
        <v>129</v>
      </c>
      <c r="P16" s="274"/>
      <c r="Q16" s="28"/>
      <c r="R16" s="244"/>
      <c r="S16" s="245"/>
      <c r="T16" s="246"/>
      <c r="U16" s="245"/>
      <c r="V16" s="247"/>
    </row>
    <row r="17" spans="2:31" ht="18.75" customHeight="1" x14ac:dyDescent="0.15">
      <c r="B17" s="100" t="s">
        <v>26</v>
      </c>
      <c r="C17" s="29" t="s">
        <v>4</v>
      </c>
      <c r="D17" s="6">
        <v>117401</v>
      </c>
      <c r="E17" s="6">
        <v>125494</v>
      </c>
      <c r="F17" s="6">
        <v>149795</v>
      </c>
      <c r="G17" s="6">
        <v>151905</v>
      </c>
      <c r="H17" s="6">
        <v>123297</v>
      </c>
      <c r="I17" s="6">
        <v>137049</v>
      </c>
      <c r="J17" s="6">
        <v>112720</v>
      </c>
      <c r="K17" s="6">
        <v>107330</v>
      </c>
      <c r="L17" s="6">
        <v>111910</v>
      </c>
      <c r="M17" s="6">
        <v>118880</v>
      </c>
      <c r="N17" s="6">
        <v>118230</v>
      </c>
      <c r="O17" s="6">
        <v>108922</v>
      </c>
      <c r="P17" s="33" t="str">
        <f>"計 "&amp;TEXT(SUM(D17:O17),"#,#")&amp;" kWh"</f>
        <v>計 1,482,933 kWh</v>
      </c>
      <c r="Q17" s="87"/>
      <c r="R17" s="248"/>
      <c r="S17" s="245"/>
      <c r="T17" s="244"/>
      <c r="U17" s="131"/>
      <c r="V17" s="249"/>
    </row>
    <row r="18" spans="2:31" ht="18.75" customHeight="1" x14ac:dyDescent="0.15">
      <c r="B18" s="101" t="s">
        <v>54</v>
      </c>
      <c r="C18" s="30" t="s">
        <v>5</v>
      </c>
      <c r="D18" s="9">
        <f>$I$13</f>
        <v>378</v>
      </c>
      <c r="E18" s="9">
        <f t="shared" ref="E18:O18" si="0">$I$13</f>
        <v>378</v>
      </c>
      <c r="F18" s="10">
        <f t="shared" si="0"/>
        <v>378</v>
      </c>
      <c r="G18" s="10">
        <f t="shared" si="0"/>
        <v>378</v>
      </c>
      <c r="H18" s="10">
        <f t="shared" si="0"/>
        <v>378</v>
      </c>
      <c r="I18" s="10">
        <f t="shared" si="0"/>
        <v>378</v>
      </c>
      <c r="J18" s="10">
        <f t="shared" si="0"/>
        <v>378</v>
      </c>
      <c r="K18" s="10">
        <f t="shared" si="0"/>
        <v>378</v>
      </c>
      <c r="L18" s="10">
        <f t="shared" si="0"/>
        <v>378</v>
      </c>
      <c r="M18" s="10">
        <f t="shared" si="0"/>
        <v>378</v>
      </c>
      <c r="N18" s="10">
        <f t="shared" si="0"/>
        <v>378</v>
      </c>
      <c r="O18" s="10">
        <f t="shared" si="0"/>
        <v>378</v>
      </c>
      <c r="P18" s="58"/>
      <c r="Q18" s="87"/>
      <c r="R18" s="250"/>
      <c r="S18" s="245"/>
      <c r="T18" s="244"/>
      <c r="U18" s="131"/>
      <c r="V18" s="249"/>
    </row>
    <row r="19" spans="2:31" ht="18.75" customHeight="1" x14ac:dyDescent="0.15">
      <c r="B19" s="102" t="s">
        <v>55</v>
      </c>
      <c r="C19" s="76"/>
      <c r="D19" s="135">
        <v>366</v>
      </c>
      <c r="E19" s="74">
        <v>366</v>
      </c>
      <c r="F19" s="74">
        <v>366</v>
      </c>
      <c r="G19" s="74">
        <v>366</v>
      </c>
      <c r="H19" s="74">
        <v>366</v>
      </c>
      <c r="I19" s="74">
        <v>378</v>
      </c>
      <c r="J19" s="74">
        <v>366</v>
      </c>
      <c r="K19" s="74">
        <v>366</v>
      </c>
      <c r="L19" s="74">
        <v>366</v>
      </c>
      <c r="M19" s="74">
        <v>366</v>
      </c>
      <c r="N19" s="74">
        <v>366</v>
      </c>
      <c r="O19" s="136">
        <v>366</v>
      </c>
      <c r="P19" s="58" t="str">
        <f>"平均 "&amp;TEXT(AVERAGE(D19:O19),"#,#.#")&amp;" kW"</f>
        <v>平均 367. kW</v>
      </c>
      <c r="Q19" s="87"/>
      <c r="R19" s="248"/>
      <c r="S19" s="245"/>
      <c r="T19" s="244"/>
      <c r="U19" s="131"/>
      <c r="V19" s="249"/>
    </row>
    <row r="20" spans="2:31" ht="18.75" customHeight="1" x14ac:dyDescent="0.15">
      <c r="B20" s="103" t="s">
        <v>56</v>
      </c>
      <c r="C20" s="61" t="s">
        <v>6</v>
      </c>
      <c r="D20" s="233">
        <v>98</v>
      </c>
      <c r="E20" s="234">
        <v>98</v>
      </c>
      <c r="F20" s="234">
        <v>98</v>
      </c>
      <c r="G20" s="234">
        <v>98</v>
      </c>
      <c r="H20" s="234">
        <v>98</v>
      </c>
      <c r="I20" s="234">
        <v>98</v>
      </c>
      <c r="J20" s="234">
        <v>98</v>
      </c>
      <c r="K20" s="234">
        <v>98</v>
      </c>
      <c r="L20" s="234">
        <v>98</v>
      </c>
      <c r="M20" s="234">
        <v>98</v>
      </c>
      <c r="N20" s="234">
        <v>98</v>
      </c>
      <c r="O20" s="234">
        <v>98</v>
      </c>
      <c r="P20" s="81"/>
      <c r="Q20" s="88"/>
      <c r="R20" s="251"/>
      <c r="S20" s="252"/>
      <c r="T20" s="244"/>
      <c r="U20" s="131"/>
      <c r="V20" s="249"/>
    </row>
    <row r="21" spans="2:31" ht="18.75" customHeight="1" thickBot="1" x14ac:dyDescent="0.2">
      <c r="B21" s="104" t="s">
        <v>57</v>
      </c>
      <c r="C21" s="77"/>
      <c r="D21" s="135">
        <v>100</v>
      </c>
      <c r="E21" s="74">
        <v>99</v>
      </c>
      <c r="F21" s="74">
        <v>99</v>
      </c>
      <c r="G21" s="74">
        <v>100</v>
      </c>
      <c r="H21" s="74">
        <v>100</v>
      </c>
      <c r="I21" s="74">
        <v>100</v>
      </c>
      <c r="J21" s="74">
        <v>91</v>
      </c>
      <c r="K21" s="74">
        <v>90</v>
      </c>
      <c r="L21" s="74">
        <v>99</v>
      </c>
      <c r="M21" s="74">
        <v>100</v>
      </c>
      <c r="N21" s="74">
        <v>100</v>
      </c>
      <c r="O21" s="136">
        <v>100</v>
      </c>
      <c r="P21" s="82" t="str">
        <f>"平均 "&amp;ROUNDDOWN(AVERAGE(D21:O21),2)&amp;" %"</f>
        <v>平均 98.16 %</v>
      </c>
      <c r="Q21" s="89"/>
      <c r="R21" s="8"/>
      <c r="S21" s="45"/>
      <c r="U21" s="1"/>
    </row>
    <row r="22" spans="2:31" ht="18.75" customHeight="1" x14ac:dyDescent="0.15">
      <c r="B22" s="100" t="s">
        <v>19</v>
      </c>
      <c r="C22" s="29" t="s">
        <v>7</v>
      </c>
      <c r="D22" s="137">
        <v>0</v>
      </c>
      <c r="E22" s="6">
        <v>0</v>
      </c>
      <c r="F22" s="7">
        <v>0</v>
      </c>
      <c r="G22" s="7">
        <v>0</v>
      </c>
      <c r="H22" s="7">
        <v>0</v>
      </c>
      <c r="I22" s="7">
        <v>0</v>
      </c>
      <c r="J22" s="7">
        <v>0</v>
      </c>
      <c r="K22" s="7">
        <v>0</v>
      </c>
      <c r="L22" s="7">
        <v>0</v>
      </c>
      <c r="M22" s="7">
        <v>10660</v>
      </c>
      <c r="N22" s="7">
        <v>10040</v>
      </c>
      <c r="O22" s="138">
        <v>8988</v>
      </c>
      <c r="P22" s="261" t="s">
        <v>142</v>
      </c>
      <c r="Q22" s="90"/>
      <c r="U22" s="3"/>
    </row>
    <row r="23" spans="2:31" ht="18.75" customHeight="1" x14ac:dyDescent="0.15">
      <c r="B23" s="101" t="s">
        <v>20</v>
      </c>
      <c r="C23" s="30" t="s">
        <v>15</v>
      </c>
      <c r="D23" s="36">
        <v>53659</v>
      </c>
      <c r="E23" s="13">
        <v>54855</v>
      </c>
      <c r="F23" s="14">
        <v>62638</v>
      </c>
      <c r="G23" s="14">
        <v>58761</v>
      </c>
      <c r="H23" s="12">
        <v>52032</v>
      </c>
      <c r="I23" s="12">
        <v>60882</v>
      </c>
      <c r="J23" s="12">
        <v>46460</v>
      </c>
      <c r="K23" s="14">
        <v>39390</v>
      </c>
      <c r="L23" s="14">
        <v>54440</v>
      </c>
      <c r="M23" s="14">
        <v>43020</v>
      </c>
      <c r="N23" s="14">
        <v>41220</v>
      </c>
      <c r="O23" s="37">
        <v>37398</v>
      </c>
      <c r="P23" s="262"/>
      <c r="Q23" s="90"/>
    </row>
    <row r="24" spans="2:31" ht="18.75" customHeight="1" x14ac:dyDescent="0.15">
      <c r="B24" s="103" t="s">
        <v>21</v>
      </c>
      <c r="C24" s="61" t="s">
        <v>16</v>
      </c>
      <c r="D24" s="38">
        <v>63742</v>
      </c>
      <c r="E24" s="60">
        <v>70639</v>
      </c>
      <c r="F24" s="12">
        <v>87157</v>
      </c>
      <c r="G24" s="12">
        <v>93144</v>
      </c>
      <c r="H24" s="12">
        <v>71265</v>
      </c>
      <c r="I24" s="12">
        <v>76167</v>
      </c>
      <c r="J24" s="12">
        <v>66260</v>
      </c>
      <c r="K24" s="12">
        <v>67940</v>
      </c>
      <c r="L24" s="12">
        <v>57470</v>
      </c>
      <c r="M24" s="12">
        <v>65200</v>
      </c>
      <c r="N24" s="12">
        <v>66970</v>
      </c>
      <c r="O24" s="39">
        <v>62536</v>
      </c>
      <c r="P24" s="262"/>
      <c r="Q24" s="90"/>
      <c r="T24" s="16"/>
    </row>
    <row r="25" spans="2:31" ht="18.75" customHeight="1" x14ac:dyDescent="0.15">
      <c r="B25" s="105" t="s">
        <v>40</v>
      </c>
      <c r="C25" s="78"/>
      <c r="D25" s="38">
        <v>308</v>
      </c>
      <c r="E25" s="60">
        <v>325</v>
      </c>
      <c r="F25" s="12">
        <v>345</v>
      </c>
      <c r="G25" s="12">
        <v>365</v>
      </c>
      <c r="H25" s="12">
        <v>343</v>
      </c>
      <c r="I25" s="12">
        <v>378</v>
      </c>
      <c r="J25" s="12">
        <v>315</v>
      </c>
      <c r="K25" s="12">
        <v>301</v>
      </c>
      <c r="L25" s="12">
        <v>316</v>
      </c>
      <c r="M25" s="12">
        <v>305</v>
      </c>
      <c r="N25" s="12">
        <v>310</v>
      </c>
      <c r="O25" s="39">
        <v>299</v>
      </c>
      <c r="P25" s="262"/>
      <c r="Q25" s="90"/>
    </row>
    <row r="26" spans="2:31" ht="18.75" customHeight="1" thickBot="1" x14ac:dyDescent="0.2">
      <c r="B26" s="104" t="s">
        <v>41</v>
      </c>
      <c r="C26" s="77"/>
      <c r="D26" s="66">
        <f>ROUND(D17/D25/30/24*100,1)</f>
        <v>52.9</v>
      </c>
      <c r="E26" s="65">
        <f>ROUND(E17/E25/30/24*100,1)</f>
        <v>53.6</v>
      </c>
      <c r="F26" s="63">
        <f t="shared" ref="F26:O26" si="1">ROUND(F17/F25/30/24*100,1)</f>
        <v>60.3</v>
      </c>
      <c r="G26" s="63">
        <f t="shared" si="1"/>
        <v>57.8</v>
      </c>
      <c r="H26" s="63">
        <f t="shared" si="1"/>
        <v>49.9</v>
      </c>
      <c r="I26" s="63">
        <f t="shared" si="1"/>
        <v>50.4</v>
      </c>
      <c r="J26" s="63">
        <f t="shared" si="1"/>
        <v>49.7</v>
      </c>
      <c r="K26" s="63">
        <f t="shared" si="1"/>
        <v>49.5</v>
      </c>
      <c r="L26" s="63">
        <f t="shared" si="1"/>
        <v>49.2</v>
      </c>
      <c r="M26" s="63">
        <f t="shared" si="1"/>
        <v>54.1</v>
      </c>
      <c r="N26" s="63">
        <f t="shared" si="1"/>
        <v>53</v>
      </c>
      <c r="O26" s="62">
        <f t="shared" si="1"/>
        <v>50.6</v>
      </c>
      <c r="P26" s="58" t="str">
        <f>"平均 "&amp;TEXT(AVERAGE(D26:O26),"#,#.#")&amp;" %"</f>
        <v>平均 52.6 %</v>
      </c>
      <c r="Q26" s="87"/>
    </row>
    <row r="27" spans="2:31" ht="18.75" customHeight="1" thickBot="1" x14ac:dyDescent="0.2">
      <c r="B27" s="263" t="s">
        <v>8</v>
      </c>
      <c r="C27" s="264"/>
      <c r="D27" s="263" t="s">
        <v>9</v>
      </c>
      <c r="E27" s="265"/>
      <c r="F27" s="265"/>
      <c r="G27" s="265"/>
      <c r="H27" s="265"/>
      <c r="I27" s="265"/>
      <c r="J27" s="265"/>
      <c r="K27" s="265"/>
      <c r="L27" s="265"/>
      <c r="M27" s="265"/>
      <c r="N27" s="265"/>
      <c r="O27" s="265"/>
      <c r="P27" s="59" t="s">
        <v>30</v>
      </c>
      <c r="Q27" s="91"/>
      <c r="T27" s="16"/>
      <c r="U27" s="16"/>
      <c r="V27" s="16"/>
      <c r="W27" s="16"/>
      <c r="X27" s="16"/>
      <c r="Y27" s="16"/>
      <c r="Z27" s="16"/>
      <c r="AA27" s="16"/>
      <c r="AB27" s="16"/>
      <c r="AC27" s="16"/>
      <c r="AD27" s="16"/>
      <c r="AE27" s="16"/>
    </row>
    <row r="28" spans="2:31" ht="18.75" customHeight="1" x14ac:dyDescent="0.15">
      <c r="B28" s="100" t="s">
        <v>22</v>
      </c>
      <c r="C28" s="107" t="s">
        <v>42</v>
      </c>
      <c r="D28" s="115">
        <f t="shared" ref="D28:O28" si="2">ROUNDDOWN(D18*$P$28*(1.85-D20/100),2)</f>
        <v>0</v>
      </c>
      <c r="E28" s="115">
        <f t="shared" si="2"/>
        <v>0</v>
      </c>
      <c r="F28" s="116">
        <f t="shared" si="2"/>
        <v>0</v>
      </c>
      <c r="G28" s="116">
        <f t="shared" si="2"/>
        <v>0</v>
      </c>
      <c r="H28" s="116">
        <f t="shared" si="2"/>
        <v>0</v>
      </c>
      <c r="I28" s="116">
        <f t="shared" si="2"/>
        <v>0</v>
      </c>
      <c r="J28" s="116">
        <f t="shared" si="2"/>
        <v>0</v>
      </c>
      <c r="K28" s="116">
        <f t="shared" si="2"/>
        <v>0</v>
      </c>
      <c r="L28" s="116">
        <f t="shared" si="2"/>
        <v>0</v>
      </c>
      <c r="M28" s="116">
        <f t="shared" si="2"/>
        <v>0</v>
      </c>
      <c r="N28" s="116">
        <f t="shared" si="2"/>
        <v>0</v>
      </c>
      <c r="O28" s="116">
        <f t="shared" si="2"/>
        <v>0</v>
      </c>
      <c r="P28" s="128"/>
      <c r="Q28" s="92"/>
      <c r="T28" s="16"/>
      <c r="U28" s="16"/>
      <c r="V28" s="16"/>
      <c r="W28" s="16"/>
      <c r="X28" s="16"/>
      <c r="Y28" s="16"/>
      <c r="Z28" s="16"/>
      <c r="AA28" s="16"/>
      <c r="AB28" s="16"/>
      <c r="AC28" s="16"/>
      <c r="AD28" s="16"/>
      <c r="AE28" s="16"/>
    </row>
    <row r="29" spans="2:31" ht="18.75" customHeight="1" x14ac:dyDescent="0.15">
      <c r="B29" s="103" t="s">
        <v>23</v>
      </c>
      <c r="C29" s="35" t="s">
        <v>17</v>
      </c>
      <c r="D29" s="117">
        <f t="shared" ref="D29:O29" si="3">D22*$P$29</f>
        <v>0</v>
      </c>
      <c r="E29" s="118">
        <f t="shared" si="3"/>
        <v>0</v>
      </c>
      <c r="F29" s="119">
        <f t="shared" si="3"/>
        <v>0</v>
      </c>
      <c r="G29" s="119">
        <f>G22*$P$29</f>
        <v>0</v>
      </c>
      <c r="H29" s="119">
        <f>H22*$P$29</f>
        <v>0</v>
      </c>
      <c r="I29" s="119">
        <f t="shared" si="3"/>
        <v>0</v>
      </c>
      <c r="J29" s="119">
        <f t="shared" si="3"/>
        <v>0</v>
      </c>
      <c r="K29" s="119">
        <f t="shared" si="3"/>
        <v>0</v>
      </c>
      <c r="L29" s="119">
        <f t="shared" si="3"/>
        <v>0</v>
      </c>
      <c r="M29" s="119">
        <f t="shared" si="3"/>
        <v>0</v>
      </c>
      <c r="N29" s="119">
        <f t="shared" si="3"/>
        <v>0</v>
      </c>
      <c r="O29" s="120">
        <f t="shared" si="3"/>
        <v>0</v>
      </c>
      <c r="P29" s="129"/>
      <c r="Q29" s="93"/>
      <c r="T29" s="16"/>
      <c r="U29" s="16"/>
      <c r="V29" s="16"/>
      <c r="W29" s="16"/>
      <c r="X29" s="16"/>
      <c r="Y29" s="16"/>
      <c r="Z29" s="16"/>
      <c r="AA29" s="16"/>
      <c r="AB29" s="16"/>
      <c r="AC29" s="16"/>
      <c r="AD29" s="16"/>
      <c r="AE29" s="16"/>
    </row>
    <row r="30" spans="2:31" ht="18.75" customHeight="1" x14ac:dyDescent="0.15">
      <c r="B30" s="103" t="s">
        <v>32</v>
      </c>
      <c r="C30" s="35" t="s">
        <v>18</v>
      </c>
      <c r="D30" s="121"/>
      <c r="E30" s="122"/>
      <c r="F30" s="123"/>
      <c r="G30" s="123"/>
      <c r="H30" s="123"/>
      <c r="I30" s="123"/>
      <c r="J30" s="123"/>
      <c r="K30" s="123"/>
      <c r="L30" s="123"/>
      <c r="M30" s="119">
        <f t="shared" ref="M30:O30" si="4">M23*$P$30</f>
        <v>0</v>
      </c>
      <c r="N30" s="119">
        <f t="shared" si="4"/>
        <v>0</v>
      </c>
      <c r="O30" s="120">
        <f t="shared" si="4"/>
        <v>0</v>
      </c>
      <c r="P30" s="129"/>
      <c r="Q30" s="93"/>
      <c r="T30" s="16"/>
      <c r="U30" s="16"/>
      <c r="V30" s="16"/>
      <c r="W30" s="16"/>
      <c r="X30" s="16"/>
      <c r="Y30" s="16"/>
      <c r="Z30" s="16"/>
      <c r="AA30" s="16"/>
      <c r="AB30" s="16"/>
      <c r="AC30" s="16"/>
      <c r="AD30" s="16"/>
      <c r="AE30" s="16"/>
    </row>
    <row r="31" spans="2:31" ht="18.75" customHeight="1" x14ac:dyDescent="0.15">
      <c r="B31" s="103" t="s">
        <v>33</v>
      </c>
      <c r="C31" s="35" t="s">
        <v>34</v>
      </c>
      <c r="D31" s="117">
        <f>D23*$P$31</f>
        <v>0</v>
      </c>
      <c r="E31" s="118">
        <f t="shared" ref="E31:L31" si="5">E23*$P$31</f>
        <v>0</v>
      </c>
      <c r="F31" s="119">
        <f t="shared" si="5"/>
        <v>0</v>
      </c>
      <c r="G31" s="119">
        <f t="shared" si="5"/>
        <v>0</v>
      </c>
      <c r="H31" s="119">
        <f t="shared" si="5"/>
        <v>0</v>
      </c>
      <c r="I31" s="119">
        <f t="shared" si="5"/>
        <v>0</v>
      </c>
      <c r="J31" s="119">
        <f t="shared" si="5"/>
        <v>0</v>
      </c>
      <c r="K31" s="119">
        <f t="shared" si="5"/>
        <v>0</v>
      </c>
      <c r="L31" s="119">
        <f t="shared" si="5"/>
        <v>0</v>
      </c>
      <c r="M31" s="123"/>
      <c r="N31" s="123"/>
      <c r="O31" s="124"/>
      <c r="P31" s="129"/>
      <c r="Q31" s="93"/>
      <c r="T31" s="16"/>
      <c r="U31" s="16"/>
      <c r="V31" s="16"/>
      <c r="W31" s="16"/>
      <c r="X31" s="16"/>
      <c r="Y31" s="16"/>
      <c r="Z31" s="16"/>
      <c r="AA31" s="16"/>
      <c r="AB31" s="16"/>
      <c r="AC31" s="16"/>
      <c r="AD31" s="16"/>
      <c r="AE31" s="16"/>
    </row>
    <row r="32" spans="2:31" ht="18.75" customHeight="1" x14ac:dyDescent="0.15">
      <c r="B32" s="101" t="s">
        <v>24</v>
      </c>
      <c r="C32" s="160" t="s">
        <v>35</v>
      </c>
      <c r="D32" s="161">
        <f>D24*$P$32</f>
        <v>0</v>
      </c>
      <c r="E32" s="161">
        <f>E24*$P$32</f>
        <v>0</v>
      </c>
      <c r="F32" s="127">
        <f t="shared" ref="F32:O32" si="6">F24*$P$32</f>
        <v>0</v>
      </c>
      <c r="G32" s="127">
        <f>G24*$P$32</f>
        <v>0</v>
      </c>
      <c r="H32" s="127">
        <f t="shared" si="6"/>
        <v>0</v>
      </c>
      <c r="I32" s="127">
        <f t="shared" si="6"/>
        <v>0</v>
      </c>
      <c r="J32" s="127">
        <f t="shared" si="6"/>
        <v>0</v>
      </c>
      <c r="K32" s="127">
        <f t="shared" si="6"/>
        <v>0</v>
      </c>
      <c r="L32" s="127">
        <f t="shared" si="6"/>
        <v>0</v>
      </c>
      <c r="M32" s="127">
        <f t="shared" si="6"/>
        <v>0</v>
      </c>
      <c r="N32" s="127">
        <f t="shared" si="6"/>
        <v>0</v>
      </c>
      <c r="O32" s="127">
        <f t="shared" si="6"/>
        <v>0</v>
      </c>
      <c r="P32" s="162"/>
      <c r="Q32" s="93"/>
      <c r="T32" s="16"/>
      <c r="U32" s="16"/>
      <c r="V32" s="133"/>
      <c r="W32" s="16"/>
      <c r="X32" s="16"/>
      <c r="Y32" s="16"/>
      <c r="Z32" s="16"/>
      <c r="AA32" s="16"/>
      <c r="AB32" s="16"/>
      <c r="AC32" s="16"/>
      <c r="AD32" s="16"/>
      <c r="AE32" s="16"/>
    </row>
    <row r="33" spans="2:31" ht="18.75" customHeight="1" thickBot="1" x14ac:dyDescent="0.2">
      <c r="B33" s="103" t="s">
        <v>108</v>
      </c>
      <c r="C33" s="35" t="s">
        <v>73</v>
      </c>
      <c r="D33" s="165">
        <f>D18*$P$33</f>
        <v>0</v>
      </c>
      <c r="E33" s="118">
        <f>E18*$P33</f>
        <v>0</v>
      </c>
      <c r="F33" s="119">
        <f t="shared" ref="F33:N33" si="7">F18*$P33</f>
        <v>0</v>
      </c>
      <c r="G33" s="119">
        <f t="shared" si="7"/>
        <v>0</v>
      </c>
      <c r="H33" s="119">
        <f t="shared" si="7"/>
        <v>0</v>
      </c>
      <c r="I33" s="119">
        <f t="shared" si="7"/>
        <v>0</v>
      </c>
      <c r="J33" s="119">
        <f t="shared" si="7"/>
        <v>0</v>
      </c>
      <c r="K33" s="119">
        <f t="shared" si="7"/>
        <v>0</v>
      </c>
      <c r="L33" s="119">
        <f t="shared" si="7"/>
        <v>0</v>
      </c>
      <c r="M33" s="119">
        <f t="shared" si="7"/>
        <v>0</v>
      </c>
      <c r="N33" s="119">
        <f t="shared" si="7"/>
        <v>0</v>
      </c>
      <c r="O33" s="119">
        <f>O18*$P33</f>
        <v>0</v>
      </c>
      <c r="P33" s="195"/>
      <c r="Q33" s="93"/>
      <c r="T33" s="16"/>
      <c r="U33" s="16"/>
      <c r="V33" s="133"/>
      <c r="W33" s="16"/>
      <c r="X33" s="16"/>
      <c r="Y33" s="16"/>
      <c r="Z33" s="16"/>
      <c r="AA33" s="16"/>
      <c r="AB33" s="16"/>
      <c r="AC33" s="16"/>
      <c r="AD33" s="16"/>
      <c r="AE33" s="16"/>
    </row>
    <row r="34" spans="2:31" ht="18.75" customHeight="1" thickBot="1" x14ac:dyDescent="0.2">
      <c r="B34" s="158" t="s">
        <v>25</v>
      </c>
      <c r="C34" s="159" t="s">
        <v>74</v>
      </c>
      <c r="D34" s="163">
        <f>INT(SUM(D28:D32)-D33)</f>
        <v>0</v>
      </c>
      <c r="E34" s="163">
        <f t="shared" ref="E34:M34" si="8">INT(SUM(E28:E32)-E33)</f>
        <v>0</v>
      </c>
      <c r="F34" s="164">
        <f t="shared" si="8"/>
        <v>0</v>
      </c>
      <c r="G34" s="164">
        <f t="shared" si="8"/>
        <v>0</v>
      </c>
      <c r="H34" s="164">
        <f t="shared" si="8"/>
        <v>0</v>
      </c>
      <c r="I34" s="164">
        <f t="shared" si="8"/>
        <v>0</v>
      </c>
      <c r="J34" s="164">
        <f t="shared" si="8"/>
        <v>0</v>
      </c>
      <c r="K34" s="164">
        <f t="shared" si="8"/>
        <v>0</v>
      </c>
      <c r="L34" s="164">
        <f t="shared" si="8"/>
        <v>0</v>
      </c>
      <c r="M34" s="164">
        <f t="shared" si="8"/>
        <v>0</v>
      </c>
      <c r="N34" s="164">
        <f>INT(SUM(N28:N32)-N33)</f>
        <v>0</v>
      </c>
      <c r="O34" s="164">
        <f>INT(SUM(O28:O32)-O33)</f>
        <v>0</v>
      </c>
      <c r="P34" s="110">
        <f>SUM(D34:O34)</f>
        <v>0</v>
      </c>
      <c r="Q34" s="94"/>
      <c r="R34" s="260"/>
      <c r="S34" s="260"/>
      <c r="T34" s="260"/>
      <c r="U34" s="260"/>
      <c r="V34" s="260"/>
      <c r="W34" s="16"/>
      <c r="X34" s="16"/>
      <c r="Y34" s="16"/>
      <c r="Z34" s="16"/>
      <c r="AA34" s="16"/>
      <c r="AB34" s="16"/>
      <c r="AC34" s="16"/>
      <c r="AD34" s="16"/>
      <c r="AE34" s="16"/>
    </row>
    <row r="35" spans="2:31" s="20" customFormat="1" ht="21" customHeight="1" x14ac:dyDescent="0.15">
      <c r="B35" s="24"/>
      <c r="C35" s="109" t="s">
        <v>31</v>
      </c>
      <c r="D35" s="24"/>
      <c r="E35" s="24"/>
      <c r="F35" s="24"/>
      <c r="G35" s="24"/>
      <c r="H35" s="24"/>
      <c r="I35" s="24"/>
      <c r="J35" s="24"/>
      <c r="K35" s="49"/>
      <c r="L35" s="24"/>
      <c r="M35" s="24"/>
      <c r="N35" s="24"/>
      <c r="O35" s="206" t="s">
        <v>43</v>
      </c>
      <c r="P35" s="207">
        <f>SUM(D34:I34)</f>
        <v>0</v>
      </c>
      <c r="Q35" s="68"/>
      <c r="R35" s="173"/>
      <c r="S35" s="174"/>
      <c r="T35" s="175"/>
      <c r="U35" s="176"/>
      <c r="V35" s="176"/>
      <c r="W35" s="25"/>
      <c r="X35" s="25"/>
      <c r="Y35" s="25"/>
      <c r="Z35" s="25"/>
      <c r="AA35" s="25"/>
      <c r="AB35" s="25"/>
      <c r="AC35" s="25"/>
      <c r="AD35" s="25"/>
      <c r="AE35" s="25"/>
    </row>
    <row r="36" spans="2:31" s="20" customFormat="1" ht="21.75" customHeight="1" thickBot="1" x14ac:dyDescent="0.2">
      <c r="B36" s="134">
        <v>2</v>
      </c>
      <c r="C36" s="108"/>
      <c r="D36" s="24"/>
      <c r="E36" s="24"/>
      <c r="F36" s="24"/>
      <c r="G36" s="24"/>
      <c r="H36" s="24"/>
      <c r="I36" s="49"/>
      <c r="J36" s="49"/>
      <c r="K36" s="49"/>
      <c r="L36" s="24"/>
      <c r="M36" s="24"/>
      <c r="N36" s="24"/>
      <c r="O36" s="24"/>
      <c r="P36" s="24"/>
      <c r="Q36" s="24"/>
      <c r="R36" s="254"/>
      <c r="S36" s="88"/>
      <c r="T36" s="176"/>
      <c r="U36" s="176"/>
      <c r="V36" s="176"/>
      <c r="W36" s="25"/>
      <c r="X36" s="25"/>
      <c r="Y36" s="25"/>
      <c r="Z36" s="25"/>
      <c r="AA36" s="25"/>
      <c r="AB36" s="25"/>
      <c r="AC36" s="25"/>
      <c r="AD36" s="25"/>
      <c r="AE36" s="25"/>
    </row>
    <row r="37" spans="2:31" s="20" customFormat="1" ht="18" customHeight="1" x14ac:dyDescent="0.15">
      <c r="B37" s="266" t="s">
        <v>147</v>
      </c>
      <c r="C37" s="64" t="s">
        <v>171</v>
      </c>
      <c r="D37" s="50"/>
      <c r="E37" s="50"/>
      <c r="F37" s="50"/>
      <c r="G37" s="54"/>
      <c r="H37" s="55" t="s">
        <v>37</v>
      </c>
      <c r="I37" s="268">
        <f>MAX(D43:O43)</f>
        <v>140</v>
      </c>
      <c r="J37" s="268"/>
      <c r="K37" s="269" t="s">
        <v>39</v>
      </c>
      <c r="L37" s="269"/>
      <c r="M37" s="56" t="s">
        <v>155</v>
      </c>
      <c r="N37" s="50"/>
      <c r="O37" s="237" t="s">
        <v>111</v>
      </c>
      <c r="P37" s="238"/>
      <c r="Q37" s="83"/>
      <c r="R37" s="254"/>
      <c r="S37" s="88"/>
      <c r="T37" s="88"/>
      <c r="U37" s="88"/>
      <c r="V37" s="88"/>
    </row>
    <row r="38" spans="2:31" s="20" customFormat="1" ht="20.25" customHeight="1" thickBot="1" x14ac:dyDescent="0.2">
      <c r="B38" s="267"/>
      <c r="C38" s="184" t="s">
        <v>153</v>
      </c>
      <c r="D38" s="67"/>
      <c r="E38" s="51"/>
      <c r="F38" s="51"/>
      <c r="G38" s="57"/>
      <c r="H38" s="52" t="s">
        <v>36</v>
      </c>
      <c r="I38" s="270">
        <v>500</v>
      </c>
      <c r="J38" s="270"/>
      <c r="K38" s="271" t="s">
        <v>38</v>
      </c>
      <c r="L38" s="271"/>
      <c r="M38" s="141">
        <v>500</v>
      </c>
      <c r="N38" s="140"/>
      <c r="O38" s="51"/>
      <c r="P38" s="53"/>
      <c r="Q38" s="49"/>
      <c r="R38" s="254"/>
      <c r="S38" s="88"/>
      <c r="T38" s="88"/>
      <c r="U38" s="88"/>
      <c r="V38" s="255"/>
    </row>
    <row r="39" spans="2:31" ht="18.75" customHeight="1" x14ac:dyDescent="0.15">
      <c r="B39" s="273" t="s">
        <v>1</v>
      </c>
      <c r="C39" s="273" t="s">
        <v>2</v>
      </c>
      <c r="D39" s="275" t="s">
        <v>141</v>
      </c>
      <c r="E39" s="276"/>
      <c r="F39" s="276"/>
      <c r="G39" s="276"/>
      <c r="H39" s="276"/>
      <c r="I39" s="276"/>
      <c r="J39" s="275" t="s">
        <v>141</v>
      </c>
      <c r="K39" s="276"/>
      <c r="L39" s="276"/>
      <c r="M39" s="276"/>
      <c r="N39" s="276"/>
      <c r="O39" s="276"/>
      <c r="P39" s="273" t="s">
        <v>14</v>
      </c>
      <c r="Q39" s="86"/>
      <c r="R39" s="260"/>
      <c r="S39" s="260"/>
      <c r="T39" s="260"/>
      <c r="U39" s="260"/>
      <c r="V39" s="260"/>
    </row>
    <row r="40" spans="2:31" ht="18.75" customHeight="1" thickBot="1" x14ac:dyDescent="0.2">
      <c r="B40" s="277"/>
      <c r="C40" s="277"/>
      <c r="D40" s="32" t="s">
        <v>118</v>
      </c>
      <c r="E40" s="32" t="s">
        <v>119</v>
      </c>
      <c r="F40" s="32" t="s">
        <v>120</v>
      </c>
      <c r="G40" s="32" t="s">
        <v>121</v>
      </c>
      <c r="H40" s="32" t="s">
        <v>122</v>
      </c>
      <c r="I40" s="32" t="s">
        <v>13</v>
      </c>
      <c r="J40" s="32" t="s">
        <v>124</v>
      </c>
      <c r="K40" s="32" t="s">
        <v>125</v>
      </c>
      <c r="L40" s="32" t="s">
        <v>126</v>
      </c>
      <c r="M40" s="34" t="s">
        <v>127</v>
      </c>
      <c r="N40" s="34" t="s">
        <v>128</v>
      </c>
      <c r="O40" s="34" t="s">
        <v>129</v>
      </c>
      <c r="P40" s="274"/>
      <c r="Q40" s="28"/>
      <c r="R40" s="244"/>
      <c r="S40" s="245"/>
      <c r="T40" s="246"/>
      <c r="U40" s="245"/>
      <c r="V40" s="247"/>
    </row>
    <row r="41" spans="2:31" ht="18.75" customHeight="1" x14ac:dyDescent="0.15">
      <c r="B41" s="100" t="s">
        <v>26</v>
      </c>
      <c r="C41" s="29" t="s">
        <v>4</v>
      </c>
      <c r="D41" s="6">
        <v>51178</v>
      </c>
      <c r="E41" s="6">
        <v>52695</v>
      </c>
      <c r="F41" s="6">
        <v>66335</v>
      </c>
      <c r="G41" s="6">
        <v>70771</v>
      </c>
      <c r="H41" s="6">
        <v>65012</v>
      </c>
      <c r="I41" s="6">
        <v>69398</v>
      </c>
      <c r="J41" s="6">
        <v>55019</v>
      </c>
      <c r="K41" s="6">
        <v>52838</v>
      </c>
      <c r="L41" s="6">
        <v>51205</v>
      </c>
      <c r="M41" s="6">
        <v>55601</v>
      </c>
      <c r="N41" s="6">
        <v>55099</v>
      </c>
      <c r="O41" s="6">
        <v>50504</v>
      </c>
      <c r="P41" s="33" t="str">
        <f>"計 "&amp;TEXT(SUM(D41:O41),"#,#")&amp;" kWh"</f>
        <v>計 695,655 kWh</v>
      </c>
      <c r="Q41" s="87"/>
      <c r="R41" s="248"/>
      <c r="S41" s="245"/>
      <c r="T41" s="244"/>
      <c r="U41" s="131"/>
      <c r="V41" s="249"/>
    </row>
    <row r="42" spans="2:31" ht="18.75" customHeight="1" x14ac:dyDescent="0.15">
      <c r="B42" s="101" t="s">
        <v>54</v>
      </c>
      <c r="C42" s="30" t="s">
        <v>5</v>
      </c>
      <c r="D42" s="9">
        <f t="shared" ref="D42:O42" si="9">$I$37</f>
        <v>140</v>
      </c>
      <c r="E42" s="9">
        <f t="shared" si="9"/>
        <v>140</v>
      </c>
      <c r="F42" s="10">
        <f t="shared" si="9"/>
        <v>140</v>
      </c>
      <c r="G42" s="10">
        <f t="shared" si="9"/>
        <v>140</v>
      </c>
      <c r="H42" s="10">
        <f t="shared" si="9"/>
        <v>140</v>
      </c>
      <c r="I42" s="10">
        <f t="shared" si="9"/>
        <v>140</v>
      </c>
      <c r="J42" s="10">
        <f t="shared" si="9"/>
        <v>140</v>
      </c>
      <c r="K42" s="10">
        <f t="shared" si="9"/>
        <v>140</v>
      </c>
      <c r="L42" s="10">
        <f t="shared" si="9"/>
        <v>140</v>
      </c>
      <c r="M42" s="10">
        <f t="shared" si="9"/>
        <v>140</v>
      </c>
      <c r="N42" s="10">
        <f t="shared" si="9"/>
        <v>140</v>
      </c>
      <c r="O42" s="10">
        <f t="shared" si="9"/>
        <v>140</v>
      </c>
      <c r="P42" s="58"/>
      <c r="Q42" s="87"/>
      <c r="R42" s="250"/>
      <c r="S42" s="245"/>
      <c r="T42" s="244"/>
      <c r="U42" s="131"/>
      <c r="V42" s="249"/>
    </row>
    <row r="43" spans="2:31" ht="18.75" customHeight="1" x14ac:dyDescent="0.15">
      <c r="B43" s="102" t="s">
        <v>55</v>
      </c>
      <c r="C43" s="76"/>
      <c r="D43" s="135">
        <v>132</v>
      </c>
      <c r="E43" s="74">
        <v>132</v>
      </c>
      <c r="F43" s="74">
        <v>132</v>
      </c>
      <c r="G43" s="74">
        <v>133</v>
      </c>
      <c r="H43" s="74">
        <v>140</v>
      </c>
      <c r="I43" s="74">
        <v>140</v>
      </c>
      <c r="J43" s="74">
        <v>132</v>
      </c>
      <c r="K43" s="74">
        <v>132</v>
      </c>
      <c r="L43" s="74">
        <v>132</v>
      </c>
      <c r="M43" s="74">
        <v>132</v>
      </c>
      <c r="N43" s="74">
        <v>132</v>
      </c>
      <c r="O43" s="136">
        <v>132</v>
      </c>
      <c r="P43" s="58" t="str">
        <f>"平均 "&amp;TEXT(AVERAGE(D43:O43),"#,#.#")&amp;" kW"</f>
        <v>平均 133.4 kW</v>
      </c>
      <c r="Q43" s="87"/>
      <c r="R43" s="248"/>
      <c r="S43" s="245"/>
      <c r="T43" s="244"/>
      <c r="U43" s="131"/>
      <c r="V43" s="249"/>
    </row>
    <row r="44" spans="2:31" ht="18.75" customHeight="1" x14ac:dyDescent="0.15">
      <c r="B44" s="103" t="s">
        <v>56</v>
      </c>
      <c r="C44" s="61" t="s">
        <v>6</v>
      </c>
      <c r="D44" s="233">
        <v>99</v>
      </c>
      <c r="E44" s="234">
        <v>99</v>
      </c>
      <c r="F44" s="234">
        <v>99</v>
      </c>
      <c r="G44" s="234">
        <v>99</v>
      </c>
      <c r="H44" s="234">
        <v>99</v>
      </c>
      <c r="I44" s="234">
        <v>99</v>
      </c>
      <c r="J44" s="234">
        <v>99</v>
      </c>
      <c r="K44" s="234">
        <v>99</v>
      </c>
      <c r="L44" s="234">
        <v>99</v>
      </c>
      <c r="M44" s="234">
        <v>99</v>
      </c>
      <c r="N44" s="234">
        <v>99</v>
      </c>
      <c r="O44" s="234">
        <v>99</v>
      </c>
      <c r="P44" s="75"/>
      <c r="Q44" s="89"/>
      <c r="R44" s="251"/>
      <c r="S44" s="252"/>
      <c r="T44" s="244"/>
      <c r="U44" s="131"/>
      <c r="V44" s="249"/>
    </row>
    <row r="45" spans="2:31" ht="18.75" customHeight="1" thickBot="1" x14ac:dyDescent="0.2">
      <c r="B45" s="104" t="s">
        <v>57</v>
      </c>
      <c r="C45" s="77"/>
      <c r="D45" s="135">
        <v>100</v>
      </c>
      <c r="E45" s="74">
        <v>100</v>
      </c>
      <c r="F45" s="74">
        <v>100</v>
      </c>
      <c r="G45" s="74">
        <v>99</v>
      </c>
      <c r="H45" s="74">
        <v>99</v>
      </c>
      <c r="I45" s="74">
        <v>99</v>
      </c>
      <c r="J45" s="74">
        <v>100</v>
      </c>
      <c r="K45" s="74">
        <v>100</v>
      </c>
      <c r="L45" s="74">
        <v>99</v>
      </c>
      <c r="M45" s="74">
        <v>99</v>
      </c>
      <c r="N45" s="74">
        <v>99</v>
      </c>
      <c r="O45" s="136">
        <v>99</v>
      </c>
      <c r="P45" s="73" t="str">
        <f>"平均 "&amp;ROUNDDOWN(AVERAGE(D45:O45),2)&amp;" %"</f>
        <v>平均 99.41 %</v>
      </c>
      <c r="Q45" s="89"/>
      <c r="R45" s="251"/>
      <c r="S45" s="252"/>
      <c r="T45" s="252"/>
      <c r="U45" s="247"/>
      <c r="V45" s="252"/>
    </row>
    <row r="46" spans="2:31" ht="18.75" customHeight="1" x14ac:dyDescent="0.15">
      <c r="B46" s="100" t="s">
        <v>19</v>
      </c>
      <c r="C46" s="29" t="s">
        <v>7</v>
      </c>
      <c r="D46" s="137">
        <v>0</v>
      </c>
      <c r="E46" s="6">
        <v>0</v>
      </c>
      <c r="F46" s="7">
        <v>0</v>
      </c>
      <c r="G46" s="7">
        <v>0</v>
      </c>
      <c r="H46" s="7">
        <v>0</v>
      </c>
      <c r="I46" s="7">
        <v>0</v>
      </c>
      <c r="J46" s="7">
        <v>0</v>
      </c>
      <c r="K46" s="7">
        <v>0</v>
      </c>
      <c r="L46" s="7">
        <v>0</v>
      </c>
      <c r="M46" s="7">
        <v>6173</v>
      </c>
      <c r="N46" s="7">
        <v>6112</v>
      </c>
      <c r="O46" s="138">
        <v>5498</v>
      </c>
      <c r="P46" s="261" t="str">
        <f>$P$22</f>
        <v>2021.10月
～2022.9月
実績</v>
      </c>
      <c r="Q46" s="90"/>
      <c r="R46" s="251"/>
      <c r="S46" s="252"/>
      <c r="T46" s="252"/>
      <c r="U46" s="252"/>
      <c r="V46" s="252"/>
    </row>
    <row r="47" spans="2:31" ht="18.75" customHeight="1" x14ac:dyDescent="0.15">
      <c r="B47" s="101" t="s">
        <v>20</v>
      </c>
      <c r="C47" s="30" t="s">
        <v>15</v>
      </c>
      <c r="D47" s="36">
        <v>26180</v>
      </c>
      <c r="E47" s="13">
        <v>26258</v>
      </c>
      <c r="F47" s="14">
        <v>30797</v>
      </c>
      <c r="G47" s="14">
        <v>30826</v>
      </c>
      <c r="H47" s="12">
        <v>31714</v>
      </c>
      <c r="I47" s="12">
        <v>34757</v>
      </c>
      <c r="J47" s="12">
        <v>26971</v>
      </c>
      <c r="K47" s="14">
        <v>23331</v>
      </c>
      <c r="L47" s="14">
        <v>27621</v>
      </c>
      <c r="M47" s="14">
        <v>21577</v>
      </c>
      <c r="N47" s="14">
        <v>21212</v>
      </c>
      <c r="O47" s="37">
        <v>19492</v>
      </c>
      <c r="P47" s="262"/>
      <c r="Q47" s="90"/>
      <c r="T47" s="16"/>
    </row>
    <row r="48" spans="2:31" ht="18.75" customHeight="1" x14ac:dyDescent="0.15">
      <c r="B48" s="103" t="s">
        <v>21</v>
      </c>
      <c r="C48" s="61" t="s">
        <v>16</v>
      </c>
      <c r="D48" s="38">
        <v>24998</v>
      </c>
      <c r="E48" s="60">
        <v>26437</v>
      </c>
      <c r="F48" s="12">
        <v>35538</v>
      </c>
      <c r="G48" s="12">
        <v>39945</v>
      </c>
      <c r="H48" s="12">
        <v>33298</v>
      </c>
      <c r="I48" s="12">
        <v>34641</v>
      </c>
      <c r="J48" s="12">
        <v>28048</v>
      </c>
      <c r="K48" s="12">
        <v>29507</v>
      </c>
      <c r="L48" s="12">
        <v>23584</v>
      </c>
      <c r="M48" s="12">
        <v>27851</v>
      </c>
      <c r="N48" s="12">
        <v>27775</v>
      </c>
      <c r="O48" s="39">
        <v>25514</v>
      </c>
      <c r="P48" s="262"/>
      <c r="Q48" s="90"/>
    </row>
    <row r="49" spans="2:31" ht="18.75" customHeight="1" x14ac:dyDescent="0.15">
      <c r="B49" s="105" t="s">
        <v>40</v>
      </c>
      <c r="C49" s="78"/>
      <c r="D49" s="38">
        <v>103</v>
      </c>
      <c r="E49" s="60">
        <v>104</v>
      </c>
      <c r="F49" s="12">
        <v>124</v>
      </c>
      <c r="G49" s="12">
        <v>133</v>
      </c>
      <c r="H49" s="12">
        <v>140</v>
      </c>
      <c r="I49" s="12">
        <v>131</v>
      </c>
      <c r="J49" s="12">
        <v>104</v>
      </c>
      <c r="K49" s="12">
        <v>95</v>
      </c>
      <c r="L49" s="12">
        <v>92</v>
      </c>
      <c r="M49" s="12">
        <v>113</v>
      </c>
      <c r="N49" s="12">
        <v>107</v>
      </c>
      <c r="O49" s="39">
        <v>96</v>
      </c>
      <c r="P49" s="262"/>
      <c r="Q49" s="90"/>
    </row>
    <row r="50" spans="2:31" ht="18.75" customHeight="1" thickBot="1" x14ac:dyDescent="0.2">
      <c r="B50" s="104" t="s">
        <v>41</v>
      </c>
      <c r="C50" s="77"/>
      <c r="D50" s="66">
        <f>ROUND(D41/D49/30/24*100,1)</f>
        <v>69</v>
      </c>
      <c r="E50" s="65">
        <f>ROUND(E41/E49/30/24*100,1)</f>
        <v>70.400000000000006</v>
      </c>
      <c r="F50" s="63">
        <f t="shared" ref="F50:O50" si="10">ROUND(F41/F49/30/24*100,1)</f>
        <v>74.3</v>
      </c>
      <c r="G50" s="63">
        <f t="shared" si="10"/>
        <v>73.900000000000006</v>
      </c>
      <c r="H50" s="63">
        <f t="shared" si="10"/>
        <v>64.5</v>
      </c>
      <c r="I50" s="63">
        <f t="shared" si="10"/>
        <v>73.599999999999994</v>
      </c>
      <c r="J50" s="63">
        <f t="shared" si="10"/>
        <v>73.5</v>
      </c>
      <c r="K50" s="63">
        <f t="shared" si="10"/>
        <v>77.2</v>
      </c>
      <c r="L50" s="63">
        <f t="shared" si="10"/>
        <v>77.3</v>
      </c>
      <c r="M50" s="63">
        <f t="shared" si="10"/>
        <v>68.3</v>
      </c>
      <c r="N50" s="63">
        <f t="shared" si="10"/>
        <v>71.5</v>
      </c>
      <c r="O50" s="62">
        <f t="shared" si="10"/>
        <v>73.099999999999994</v>
      </c>
      <c r="P50" s="73" t="str">
        <f>"平均 "&amp;ROUNDDOWN(AVERAGE(D50:O50),2)&amp;" %"</f>
        <v>平均 72.21 %</v>
      </c>
      <c r="Q50" s="89"/>
    </row>
    <row r="51" spans="2:31" ht="18.75" customHeight="1" thickBot="1" x14ac:dyDescent="0.2">
      <c r="B51" s="263" t="s">
        <v>8</v>
      </c>
      <c r="C51" s="264"/>
      <c r="D51" s="263" t="s">
        <v>9</v>
      </c>
      <c r="E51" s="265"/>
      <c r="F51" s="265"/>
      <c r="G51" s="265"/>
      <c r="H51" s="265"/>
      <c r="I51" s="265"/>
      <c r="J51" s="265"/>
      <c r="K51" s="265"/>
      <c r="L51" s="265"/>
      <c r="M51" s="265"/>
      <c r="N51" s="265"/>
      <c r="O51" s="265"/>
      <c r="P51" s="59" t="s">
        <v>30</v>
      </c>
      <c r="Q51" s="91"/>
      <c r="T51" s="18"/>
      <c r="U51" s="18"/>
      <c r="V51" s="18"/>
      <c r="W51" s="18"/>
      <c r="X51" s="18"/>
      <c r="Y51" s="18"/>
      <c r="Z51" s="18"/>
      <c r="AA51" s="18"/>
      <c r="AB51" s="18"/>
      <c r="AC51" s="18"/>
      <c r="AD51" s="18"/>
      <c r="AE51" s="18"/>
    </row>
    <row r="52" spans="2:31" ht="18.75" customHeight="1" x14ac:dyDescent="0.15">
      <c r="B52" s="100" t="s">
        <v>22</v>
      </c>
      <c r="C52" s="107" t="s">
        <v>42</v>
      </c>
      <c r="D52" s="115">
        <f>ROUNDDOWN(D42*$P$52*(1.85-D44/100),2)</f>
        <v>0</v>
      </c>
      <c r="E52" s="115">
        <f>ROUNDDOWN(E42*$P$52*(1.85-E44/100),2)</f>
        <v>0</v>
      </c>
      <c r="F52" s="116">
        <f>ROUNDDOWN(F42*$P$52*(1.85-F44/100),2)</f>
        <v>0</v>
      </c>
      <c r="G52" s="116">
        <f>ROUNDDOWN(G42*$P$52*(1.85-G44/100),2)</f>
        <v>0</v>
      </c>
      <c r="H52" s="116">
        <f t="shared" ref="H52:N52" si="11">ROUNDDOWN(H42*$P$52*(1.85-H44/100),2)</f>
        <v>0</v>
      </c>
      <c r="I52" s="116">
        <f t="shared" si="11"/>
        <v>0</v>
      </c>
      <c r="J52" s="116">
        <f t="shared" si="11"/>
        <v>0</v>
      </c>
      <c r="K52" s="116">
        <f t="shared" si="11"/>
        <v>0</v>
      </c>
      <c r="L52" s="116">
        <f t="shared" si="11"/>
        <v>0</v>
      </c>
      <c r="M52" s="116">
        <f t="shared" si="11"/>
        <v>0</v>
      </c>
      <c r="N52" s="116">
        <f t="shared" si="11"/>
        <v>0</v>
      </c>
      <c r="O52" s="116">
        <f>ROUNDDOWN(O42*$P$52*(1.85-O44/100),2)</f>
        <v>0</v>
      </c>
      <c r="P52" s="128"/>
      <c r="Q52" s="95"/>
      <c r="T52" s="18"/>
      <c r="U52" s="18"/>
      <c r="V52" s="18"/>
      <c r="W52" s="18"/>
      <c r="X52" s="18"/>
      <c r="Y52" s="18"/>
      <c r="Z52" s="18"/>
      <c r="AA52" s="18"/>
      <c r="AB52" s="18"/>
      <c r="AC52" s="18"/>
      <c r="AD52" s="18"/>
      <c r="AE52" s="18"/>
    </row>
    <row r="53" spans="2:31" ht="18.75" customHeight="1" x14ac:dyDescent="0.15">
      <c r="B53" s="103" t="s">
        <v>23</v>
      </c>
      <c r="C53" s="35" t="s">
        <v>17</v>
      </c>
      <c r="D53" s="117">
        <f>D46*$P$53</f>
        <v>0</v>
      </c>
      <c r="E53" s="118">
        <f>E46*$P$53</f>
        <v>0</v>
      </c>
      <c r="F53" s="118">
        <f t="shared" ref="F53:J53" si="12">F46*$P$53</f>
        <v>0</v>
      </c>
      <c r="G53" s="118">
        <f t="shared" si="12"/>
        <v>0</v>
      </c>
      <c r="H53" s="118">
        <f t="shared" si="12"/>
        <v>0</v>
      </c>
      <c r="I53" s="118">
        <f t="shared" si="12"/>
        <v>0</v>
      </c>
      <c r="J53" s="118">
        <f t="shared" si="12"/>
        <v>0</v>
      </c>
      <c r="K53" s="119">
        <f>K46*$P$53</f>
        <v>0</v>
      </c>
      <c r="L53" s="119">
        <f>L46*$P$53</f>
        <v>0</v>
      </c>
      <c r="M53" s="119">
        <f>M46*$P$53</f>
        <v>0</v>
      </c>
      <c r="N53" s="119">
        <f>N46*$P$53</f>
        <v>0</v>
      </c>
      <c r="O53" s="120">
        <f>O46*$P$53</f>
        <v>0</v>
      </c>
      <c r="P53" s="129"/>
      <c r="Q53" s="96"/>
      <c r="T53" s="18"/>
      <c r="U53" s="18"/>
      <c r="V53" s="18"/>
      <c r="W53" s="18"/>
      <c r="X53" s="18"/>
      <c r="Y53" s="18"/>
      <c r="Z53" s="18"/>
      <c r="AA53" s="18"/>
      <c r="AB53" s="18"/>
      <c r="AC53" s="18"/>
      <c r="AD53" s="18"/>
      <c r="AE53" s="18"/>
    </row>
    <row r="54" spans="2:31" ht="18.75" customHeight="1" x14ac:dyDescent="0.15">
      <c r="B54" s="103" t="s">
        <v>32</v>
      </c>
      <c r="C54" s="35" t="s">
        <v>18</v>
      </c>
      <c r="D54" s="121"/>
      <c r="E54" s="122"/>
      <c r="F54" s="123"/>
      <c r="G54" s="123"/>
      <c r="H54" s="123"/>
      <c r="I54" s="123"/>
      <c r="J54" s="123"/>
      <c r="K54" s="123"/>
      <c r="L54" s="123"/>
      <c r="M54" s="119">
        <f>M47*$P$54</f>
        <v>0</v>
      </c>
      <c r="N54" s="119">
        <f>N47*$P$54</f>
        <v>0</v>
      </c>
      <c r="O54" s="120">
        <f>O47*$P$54</f>
        <v>0</v>
      </c>
      <c r="P54" s="129"/>
      <c r="Q54" s="96"/>
      <c r="T54" s="18"/>
      <c r="U54" s="18"/>
      <c r="V54" s="18"/>
      <c r="W54" s="18"/>
      <c r="X54" s="18"/>
      <c r="Y54" s="18"/>
      <c r="Z54" s="18"/>
      <c r="AA54" s="18"/>
      <c r="AB54" s="18"/>
      <c r="AC54" s="18"/>
      <c r="AD54" s="18"/>
      <c r="AE54" s="18"/>
    </row>
    <row r="55" spans="2:31" ht="18.75" customHeight="1" x14ac:dyDescent="0.15">
      <c r="B55" s="103" t="s">
        <v>33</v>
      </c>
      <c r="C55" s="35" t="s">
        <v>34</v>
      </c>
      <c r="D55" s="117">
        <f>D47*$P$55</f>
        <v>0</v>
      </c>
      <c r="E55" s="118">
        <f>E47*$P$55</f>
        <v>0</v>
      </c>
      <c r="F55" s="118">
        <f t="shared" ref="F55:L55" si="13">F47*$P$55</f>
        <v>0</v>
      </c>
      <c r="G55" s="118">
        <f t="shared" si="13"/>
        <v>0</v>
      </c>
      <c r="H55" s="118">
        <f t="shared" si="13"/>
        <v>0</v>
      </c>
      <c r="I55" s="118">
        <f t="shared" si="13"/>
        <v>0</v>
      </c>
      <c r="J55" s="118">
        <f t="shared" si="13"/>
        <v>0</v>
      </c>
      <c r="K55" s="118">
        <f t="shared" si="13"/>
        <v>0</v>
      </c>
      <c r="L55" s="118">
        <f t="shared" si="13"/>
        <v>0</v>
      </c>
      <c r="M55" s="123"/>
      <c r="N55" s="123"/>
      <c r="O55" s="124"/>
      <c r="P55" s="129"/>
      <c r="Q55" s="96"/>
      <c r="T55" s="18"/>
      <c r="U55" s="18"/>
      <c r="V55" s="18"/>
      <c r="W55" s="18"/>
      <c r="X55" s="18"/>
      <c r="Y55" s="18"/>
      <c r="Z55" s="18"/>
      <c r="AA55" s="18"/>
      <c r="AB55" s="18"/>
      <c r="AC55" s="18"/>
      <c r="AD55" s="18"/>
      <c r="AE55" s="18"/>
    </row>
    <row r="56" spans="2:31" ht="18.75" customHeight="1" x14ac:dyDescent="0.15">
      <c r="B56" s="101" t="s">
        <v>24</v>
      </c>
      <c r="C56" s="160" t="s">
        <v>35</v>
      </c>
      <c r="D56" s="161">
        <f>D48*$P$56</f>
        <v>0</v>
      </c>
      <c r="E56" s="161">
        <f>E48*$P$56</f>
        <v>0</v>
      </c>
      <c r="F56" s="127">
        <f>F48*$P$56</f>
        <v>0</v>
      </c>
      <c r="G56" s="127">
        <f t="shared" ref="G56:M56" si="14">G48*$P$56</f>
        <v>0</v>
      </c>
      <c r="H56" s="127">
        <f t="shared" si="14"/>
        <v>0</v>
      </c>
      <c r="I56" s="127">
        <f t="shared" si="14"/>
        <v>0</v>
      </c>
      <c r="J56" s="127">
        <f t="shared" si="14"/>
        <v>0</v>
      </c>
      <c r="K56" s="127">
        <f t="shared" si="14"/>
        <v>0</v>
      </c>
      <c r="L56" s="127">
        <f t="shared" si="14"/>
        <v>0</v>
      </c>
      <c r="M56" s="127">
        <f t="shared" si="14"/>
        <v>0</v>
      </c>
      <c r="N56" s="127">
        <f>N48*$P$56</f>
        <v>0</v>
      </c>
      <c r="O56" s="127">
        <f>O48*$P$56</f>
        <v>0</v>
      </c>
      <c r="P56" s="162"/>
      <c r="Q56" s="96"/>
      <c r="T56" s="16"/>
      <c r="U56" s="16"/>
      <c r="V56" s="133"/>
      <c r="W56" s="18"/>
      <c r="X56" s="18"/>
      <c r="Y56" s="18"/>
      <c r="Z56" s="18"/>
      <c r="AA56" s="18"/>
      <c r="AB56" s="18"/>
      <c r="AC56" s="18"/>
      <c r="AD56" s="18"/>
      <c r="AE56" s="18"/>
    </row>
    <row r="57" spans="2:31" ht="18.75" customHeight="1" thickBot="1" x14ac:dyDescent="0.2">
      <c r="B57" s="103" t="s">
        <v>108</v>
      </c>
      <c r="C57" s="35" t="s">
        <v>73</v>
      </c>
      <c r="D57" s="165">
        <f>D42*$P$57</f>
        <v>0</v>
      </c>
      <c r="E57" s="118">
        <f>E42*$P57</f>
        <v>0</v>
      </c>
      <c r="F57" s="119">
        <f t="shared" ref="F57:N57" si="15">F42*$P57</f>
        <v>0</v>
      </c>
      <c r="G57" s="119">
        <f t="shared" si="15"/>
        <v>0</v>
      </c>
      <c r="H57" s="119">
        <f t="shared" si="15"/>
        <v>0</v>
      </c>
      <c r="I57" s="119">
        <f t="shared" si="15"/>
        <v>0</v>
      </c>
      <c r="J57" s="119">
        <f t="shared" si="15"/>
        <v>0</v>
      </c>
      <c r="K57" s="119">
        <f t="shared" si="15"/>
        <v>0</v>
      </c>
      <c r="L57" s="119">
        <f t="shared" si="15"/>
        <v>0</v>
      </c>
      <c r="M57" s="119">
        <f t="shared" si="15"/>
        <v>0</v>
      </c>
      <c r="N57" s="119">
        <f t="shared" si="15"/>
        <v>0</v>
      </c>
      <c r="O57" s="119">
        <f>O42*$P57</f>
        <v>0</v>
      </c>
      <c r="P57" s="195"/>
      <c r="Q57" s="93"/>
      <c r="T57" s="16"/>
      <c r="U57" s="16"/>
      <c r="V57" s="133"/>
      <c r="W57" s="16"/>
      <c r="X57" s="16"/>
      <c r="Y57" s="16"/>
      <c r="Z57" s="16"/>
      <c r="AA57" s="16"/>
      <c r="AB57" s="16"/>
      <c r="AC57" s="16"/>
      <c r="AD57" s="16"/>
      <c r="AE57" s="16"/>
    </row>
    <row r="58" spans="2:31" ht="18.75" customHeight="1" thickBot="1" x14ac:dyDescent="0.2">
      <c r="B58" s="158" t="s">
        <v>25</v>
      </c>
      <c r="C58" s="159" t="s">
        <v>74</v>
      </c>
      <c r="D58" s="163">
        <f>INT(SUM(D52:D56)-D57)</f>
        <v>0</v>
      </c>
      <c r="E58" s="163">
        <f t="shared" ref="E58:M58" si="16">INT(SUM(E52:E56)-E57)</f>
        <v>0</v>
      </c>
      <c r="F58" s="164">
        <f t="shared" si="16"/>
        <v>0</v>
      </c>
      <c r="G58" s="164">
        <f t="shared" si="16"/>
        <v>0</v>
      </c>
      <c r="H58" s="164">
        <f t="shared" si="16"/>
        <v>0</v>
      </c>
      <c r="I58" s="164">
        <f t="shared" si="16"/>
        <v>0</v>
      </c>
      <c r="J58" s="164">
        <f t="shared" si="16"/>
        <v>0</v>
      </c>
      <c r="K58" s="164">
        <f t="shared" si="16"/>
        <v>0</v>
      </c>
      <c r="L58" s="164">
        <f t="shared" si="16"/>
        <v>0</v>
      </c>
      <c r="M58" s="164">
        <f t="shared" si="16"/>
        <v>0</v>
      </c>
      <c r="N58" s="164">
        <f>INT(SUM(N52:N56)-N57)</f>
        <v>0</v>
      </c>
      <c r="O58" s="164">
        <f>INT(SUM(O52:O56)-O57)</f>
        <v>0</v>
      </c>
      <c r="P58" s="110">
        <f>SUM(D58:O58)</f>
        <v>0</v>
      </c>
      <c r="Q58" s="94"/>
      <c r="R58" s="260"/>
      <c r="S58" s="260"/>
      <c r="T58" s="260"/>
      <c r="U58" s="260"/>
      <c r="V58" s="260"/>
      <c r="W58" s="16"/>
      <c r="X58" s="16"/>
      <c r="Y58" s="16"/>
      <c r="Z58" s="16"/>
      <c r="AA58" s="16"/>
      <c r="AB58" s="16"/>
      <c r="AC58" s="16"/>
      <c r="AD58" s="16"/>
      <c r="AE58" s="16"/>
    </row>
    <row r="59" spans="2:31" s="20" customFormat="1" ht="21" customHeight="1" x14ac:dyDescent="0.15">
      <c r="B59" s="24"/>
      <c r="C59" s="109" t="s">
        <v>31</v>
      </c>
      <c r="D59" s="24"/>
      <c r="E59" s="24"/>
      <c r="F59" s="24"/>
      <c r="G59" s="24"/>
      <c r="H59" s="24"/>
      <c r="I59" s="24"/>
      <c r="J59" s="24"/>
      <c r="K59" s="24"/>
      <c r="L59" s="24"/>
      <c r="M59" s="24"/>
      <c r="N59" s="24"/>
      <c r="O59" s="42"/>
      <c r="P59" s="111"/>
      <c r="Q59" s="68"/>
      <c r="R59" s="173"/>
      <c r="S59" s="174"/>
      <c r="T59" s="175"/>
      <c r="U59" s="176"/>
      <c r="V59" s="176"/>
      <c r="W59" s="26"/>
      <c r="X59" s="26"/>
      <c r="Y59" s="26"/>
      <c r="Z59" s="26"/>
      <c r="AA59" s="26"/>
      <c r="AB59" s="26"/>
      <c r="AC59" s="26"/>
      <c r="AD59" s="26"/>
      <c r="AE59" s="26"/>
    </row>
    <row r="60" spans="2:31" ht="18" customHeight="1" x14ac:dyDescent="0.15">
      <c r="B60" s="44" t="str">
        <f>B$9</f>
        <v>仙台市水道局浄水施設電力需給</v>
      </c>
      <c r="D60" s="45"/>
      <c r="E60" s="45"/>
      <c r="F60" s="45"/>
      <c r="H60" s="280">
        <f>H$9</f>
        <v>45566</v>
      </c>
      <c r="I60" s="280"/>
      <c r="J60" s="201" t="s">
        <v>0</v>
      </c>
      <c r="K60" s="281">
        <f>K$9</f>
        <v>46295</v>
      </c>
      <c r="L60" s="281"/>
      <c r="M60" s="212" t="str">
        <f>M$9</f>
        <v>24ヶ月(データは12か月分)</v>
      </c>
      <c r="N60" s="47"/>
      <c r="P60" s="80" t="s">
        <v>114</v>
      </c>
      <c r="Q60" s="85"/>
      <c r="R60" s="251"/>
      <c r="S60" s="252"/>
      <c r="T60" s="252"/>
      <c r="U60" s="252"/>
      <c r="V60" s="252"/>
    </row>
    <row r="61" spans="2:31" s="20" customFormat="1" ht="12" customHeight="1" x14ac:dyDescent="0.15">
      <c r="B61" s="272" t="s">
        <v>58</v>
      </c>
      <c r="C61" s="272"/>
      <c r="D61" s="272"/>
      <c r="E61" s="272"/>
      <c r="F61" s="272"/>
      <c r="G61" s="272"/>
      <c r="H61" s="272"/>
      <c r="I61" s="272"/>
      <c r="J61" s="272"/>
      <c r="K61" s="272"/>
      <c r="L61" s="272"/>
      <c r="M61" s="272"/>
      <c r="N61" s="272"/>
      <c r="O61" s="272"/>
      <c r="P61" s="272"/>
      <c r="Q61" s="202"/>
      <c r="R61" s="254"/>
      <c r="S61" s="88"/>
      <c r="T61" s="88"/>
      <c r="U61" s="88"/>
      <c r="V61" s="88"/>
    </row>
    <row r="62" spans="2:31" s="20" customFormat="1" ht="12" customHeight="1" x14ac:dyDescent="0.15">
      <c r="B62" s="272"/>
      <c r="C62" s="272"/>
      <c r="D62" s="272"/>
      <c r="E62" s="272"/>
      <c r="F62" s="272"/>
      <c r="G62" s="272"/>
      <c r="H62" s="272"/>
      <c r="I62" s="272"/>
      <c r="J62" s="272"/>
      <c r="K62" s="272"/>
      <c r="L62" s="272"/>
      <c r="M62" s="272"/>
      <c r="N62" s="272"/>
      <c r="O62" s="272"/>
      <c r="P62" s="272"/>
      <c r="Q62" s="202"/>
      <c r="R62" s="254"/>
      <c r="S62" s="88"/>
      <c r="T62" s="88"/>
      <c r="U62" s="88"/>
      <c r="V62" s="88"/>
    </row>
    <row r="63" spans="2:31" s="20" customFormat="1" ht="19.5" customHeight="1" thickBot="1" x14ac:dyDescent="0.2">
      <c r="B63" s="134">
        <v>3</v>
      </c>
      <c r="C63" s="108"/>
      <c r="D63" s="21"/>
      <c r="E63" s="21"/>
      <c r="F63" s="21"/>
      <c r="G63" s="21"/>
      <c r="H63" s="21"/>
      <c r="I63" s="21"/>
      <c r="J63" s="21"/>
      <c r="K63" s="21"/>
      <c r="L63" s="22"/>
      <c r="M63" s="22"/>
      <c r="N63" s="22"/>
      <c r="O63" s="22"/>
      <c r="P63" s="23"/>
      <c r="Q63" s="23"/>
      <c r="R63" s="254"/>
      <c r="S63" s="88"/>
      <c r="T63" s="2"/>
      <c r="U63" s="2"/>
      <c r="V63" s="88"/>
    </row>
    <row r="64" spans="2:31" s="20" customFormat="1" ht="18" customHeight="1" x14ac:dyDescent="0.15">
      <c r="B64" s="266" t="s">
        <v>172</v>
      </c>
      <c r="C64" s="64" t="s">
        <v>173</v>
      </c>
      <c r="D64" s="50"/>
      <c r="E64" s="50"/>
      <c r="F64" s="50"/>
      <c r="G64" s="54"/>
      <c r="H64" s="55" t="s">
        <v>37</v>
      </c>
      <c r="I64" s="268">
        <f>MAX(D70:O70)</f>
        <v>67</v>
      </c>
      <c r="J64" s="268"/>
      <c r="K64" s="269" t="s">
        <v>39</v>
      </c>
      <c r="L64" s="269"/>
      <c r="M64" s="56" t="s">
        <v>155</v>
      </c>
      <c r="N64" s="50"/>
      <c r="O64" s="237" t="s">
        <v>111</v>
      </c>
      <c r="P64" s="238"/>
      <c r="Q64" s="83"/>
      <c r="R64" s="254"/>
      <c r="S64" s="88"/>
      <c r="T64" s="88"/>
      <c r="U64" s="88"/>
      <c r="V64" s="88"/>
    </row>
    <row r="65" spans="2:31" s="20" customFormat="1" ht="20.25" customHeight="1" thickBot="1" x14ac:dyDescent="0.2">
      <c r="B65" s="267"/>
      <c r="C65" s="184" t="s">
        <v>153</v>
      </c>
      <c r="D65" s="67"/>
      <c r="E65" s="51"/>
      <c r="F65" s="51"/>
      <c r="G65" s="57"/>
      <c r="H65" s="52" t="s">
        <v>36</v>
      </c>
      <c r="I65" s="270">
        <v>150</v>
      </c>
      <c r="J65" s="270"/>
      <c r="K65" s="271" t="s">
        <v>38</v>
      </c>
      <c r="L65" s="271"/>
      <c r="M65" s="141" t="s">
        <v>155</v>
      </c>
      <c r="N65" s="140"/>
      <c r="O65" s="51"/>
      <c r="P65" s="53"/>
      <c r="Q65" s="49"/>
      <c r="R65" s="254"/>
      <c r="S65" s="88"/>
      <c r="T65" s="88"/>
      <c r="U65" s="88"/>
      <c r="V65" s="255"/>
    </row>
    <row r="66" spans="2:31" ht="18.75" customHeight="1" x14ac:dyDescent="0.15">
      <c r="B66" s="273" t="s">
        <v>1</v>
      </c>
      <c r="C66" s="273" t="s">
        <v>2</v>
      </c>
      <c r="D66" s="275" t="s">
        <v>141</v>
      </c>
      <c r="E66" s="276"/>
      <c r="F66" s="276"/>
      <c r="G66" s="276"/>
      <c r="H66" s="276"/>
      <c r="I66" s="276"/>
      <c r="J66" s="275" t="s">
        <v>141</v>
      </c>
      <c r="K66" s="276"/>
      <c r="L66" s="276"/>
      <c r="M66" s="276"/>
      <c r="N66" s="276"/>
      <c r="O66" s="276"/>
      <c r="P66" s="273" t="s">
        <v>14</v>
      </c>
      <c r="Q66" s="86"/>
      <c r="R66" s="260"/>
      <c r="S66" s="260"/>
      <c r="T66" s="260"/>
      <c r="U66" s="260"/>
      <c r="V66" s="260"/>
    </row>
    <row r="67" spans="2:31" ht="18.75" customHeight="1" thickBot="1" x14ac:dyDescent="0.2">
      <c r="B67" s="277"/>
      <c r="C67" s="277"/>
      <c r="D67" s="32" t="s">
        <v>118</v>
      </c>
      <c r="E67" s="32" t="s">
        <v>119</v>
      </c>
      <c r="F67" s="32" t="s">
        <v>120</v>
      </c>
      <c r="G67" s="32" t="s">
        <v>121</v>
      </c>
      <c r="H67" s="32" t="s">
        <v>122</v>
      </c>
      <c r="I67" s="32" t="s">
        <v>13</v>
      </c>
      <c r="J67" s="32" t="s">
        <v>124</v>
      </c>
      <c r="K67" s="32" t="s">
        <v>125</v>
      </c>
      <c r="L67" s="32" t="s">
        <v>126</v>
      </c>
      <c r="M67" s="34" t="s">
        <v>127</v>
      </c>
      <c r="N67" s="34" t="s">
        <v>128</v>
      </c>
      <c r="O67" s="34" t="s">
        <v>129</v>
      </c>
      <c r="P67" s="274"/>
      <c r="Q67" s="28"/>
      <c r="R67" s="244"/>
      <c r="S67" s="245"/>
      <c r="T67" s="246"/>
      <c r="U67" s="245"/>
      <c r="V67" s="247"/>
    </row>
    <row r="68" spans="2:31" ht="18.75" customHeight="1" x14ac:dyDescent="0.15">
      <c r="B68" s="100" t="s">
        <v>26</v>
      </c>
      <c r="C68" s="29" t="s">
        <v>4</v>
      </c>
      <c r="D68" s="6">
        <v>12656</v>
      </c>
      <c r="E68" s="6">
        <v>14518</v>
      </c>
      <c r="F68" s="6">
        <v>16973</v>
      </c>
      <c r="G68" s="6">
        <v>16177</v>
      </c>
      <c r="H68" s="6">
        <v>16563</v>
      </c>
      <c r="I68" s="6">
        <v>16208</v>
      </c>
      <c r="J68" s="6">
        <v>11860</v>
      </c>
      <c r="K68" s="6">
        <v>12273</v>
      </c>
      <c r="L68" s="6">
        <v>11605</v>
      </c>
      <c r="M68" s="6">
        <v>13607</v>
      </c>
      <c r="N68" s="6">
        <v>14345</v>
      </c>
      <c r="O68" s="6">
        <v>12173</v>
      </c>
      <c r="P68" s="33" t="str">
        <f>"計 "&amp;TEXT(SUM(D68:O68),"#,#")&amp;" kWh"</f>
        <v>計 168,958 kWh</v>
      </c>
      <c r="Q68" s="87"/>
      <c r="R68" s="248"/>
      <c r="S68" s="245"/>
      <c r="T68" s="244"/>
      <c r="U68" s="131"/>
      <c r="V68" s="249"/>
    </row>
    <row r="69" spans="2:31" ht="18.75" customHeight="1" x14ac:dyDescent="0.15">
      <c r="B69" s="101" t="s">
        <v>54</v>
      </c>
      <c r="C69" s="30" t="s">
        <v>5</v>
      </c>
      <c r="D69" s="9">
        <f t="shared" ref="D69:O69" si="17">$I$64</f>
        <v>67</v>
      </c>
      <c r="E69" s="9">
        <f t="shared" si="17"/>
        <v>67</v>
      </c>
      <c r="F69" s="10">
        <f t="shared" si="17"/>
        <v>67</v>
      </c>
      <c r="G69" s="10">
        <f t="shared" si="17"/>
        <v>67</v>
      </c>
      <c r="H69" s="10">
        <f t="shared" si="17"/>
        <v>67</v>
      </c>
      <c r="I69" s="10">
        <f t="shared" si="17"/>
        <v>67</v>
      </c>
      <c r="J69" s="10">
        <f t="shared" si="17"/>
        <v>67</v>
      </c>
      <c r="K69" s="10">
        <f t="shared" si="17"/>
        <v>67</v>
      </c>
      <c r="L69" s="10">
        <f t="shared" si="17"/>
        <v>67</v>
      </c>
      <c r="M69" s="10">
        <f t="shared" si="17"/>
        <v>67</v>
      </c>
      <c r="N69" s="10">
        <f t="shared" si="17"/>
        <v>67</v>
      </c>
      <c r="O69" s="10">
        <f t="shared" si="17"/>
        <v>67</v>
      </c>
      <c r="P69" s="58"/>
      <c r="Q69" s="87"/>
      <c r="R69" s="250"/>
      <c r="S69" s="245"/>
      <c r="T69" s="244"/>
      <c r="U69" s="131"/>
      <c r="V69" s="249"/>
    </row>
    <row r="70" spans="2:31" ht="18.75" customHeight="1" x14ac:dyDescent="0.15">
      <c r="B70" s="102" t="s">
        <v>55</v>
      </c>
      <c r="C70" s="76"/>
      <c r="D70" s="135">
        <v>67</v>
      </c>
      <c r="E70" s="74">
        <v>67</v>
      </c>
      <c r="F70" s="74">
        <v>66</v>
      </c>
      <c r="G70" s="74">
        <v>58</v>
      </c>
      <c r="H70" s="74">
        <v>59</v>
      </c>
      <c r="I70" s="74">
        <v>59</v>
      </c>
      <c r="J70" s="74">
        <v>67</v>
      </c>
      <c r="K70" s="74">
        <v>67</v>
      </c>
      <c r="L70" s="74">
        <v>67</v>
      </c>
      <c r="M70" s="74">
        <v>67</v>
      </c>
      <c r="N70" s="74">
        <v>67</v>
      </c>
      <c r="O70" s="136">
        <v>67</v>
      </c>
      <c r="P70" s="58" t="str">
        <f>"平均 "&amp;TEXT(AVERAGE(D70:O70),"#,#.#")&amp;" kW"</f>
        <v>平均 64.8 kW</v>
      </c>
      <c r="Q70" s="87"/>
      <c r="R70" s="248"/>
      <c r="S70" s="245"/>
      <c r="T70" s="244"/>
      <c r="U70" s="131"/>
      <c r="V70" s="249"/>
    </row>
    <row r="71" spans="2:31" ht="18.75" customHeight="1" x14ac:dyDescent="0.15">
      <c r="B71" s="103" t="s">
        <v>56</v>
      </c>
      <c r="C71" s="61" t="s">
        <v>6</v>
      </c>
      <c r="D71" s="233">
        <v>96</v>
      </c>
      <c r="E71" s="234">
        <v>96</v>
      </c>
      <c r="F71" s="234">
        <v>96</v>
      </c>
      <c r="G71" s="234">
        <v>96</v>
      </c>
      <c r="H71" s="234">
        <v>96</v>
      </c>
      <c r="I71" s="234">
        <v>96</v>
      </c>
      <c r="J71" s="234">
        <v>96</v>
      </c>
      <c r="K71" s="234">
        <v>96</v>
      </c>
      <c r="L71" s="234">
        <v>96</v>
      </c>
      <c r="M71" s="234">
        <v>96</v>
      </c>
      <c r="N71" s="234">
        <v>96</v>
      </c>
      <c r="O71" s="234">
        <v>96</v>
      </c>
      <c r="P71" s="81"/>
      <c r="Q71" s="88"/>
      <c r="R71" s="251"/>
      <c r="S71" s="252"/>
      <c r="T71" s="244"/>
      <c r="U71" s="131"/>
      <c r="V71" s="249"/>
    </row>
    <row r="72" spans="2:31" ht="18.75" customHeight="1" thickBot="1" x14ac:dyDescent="0.2">
      <c r="B72" s="104" t="s">
        <v>57</v>
      </c>
      <c r="C72" s="77"/>
      <c r="D72" s="135">
        <v>97</v>
      </c>
      <c r="E72" s="74">
        <v>97</v>
      </c>
      <c r="F72" s="74">
        <v>96</v>
      </c>
      <c r="G72" s="74">
        <v>98</v>
      </c>
      <c r="H72" s="74">
        <v>99</v>
      </c>
      <c r="I72" s="74">
        <v>97</v>
      </c>
      <c r="J72" s="74">
        <v>97</v>
      </c>
      <c r="K72" s="74">
        <v>96</v>
      </c>
      <c r="L72" s="74">
        <v>96</v>
      </c>
      <c r="M72" s="74">
        <v>95</v>
      </c>
      <c r="N72" s="74">
        <v>96</v>
      </c>
      <c r="O72" s="136">
        <v>97</v>
      </c>
      <c r="P72" s="82" t="str">
        <f>"平均 "&amp;ROUNDDOWN(AVERAGE(D72:O72),2)&amp;" %"</f>
        <v>平均 96.75 %</v>
      </c>
      <c r="Q72" s="89"/>
      <c r="R72" s="256"/>
      <c r="S72" s="247"/>
      <c r="T72" s="252"/>
      <c r="U72" s="257"/>
      <c r="V72" s="252"/>
    </row>
    <row r="73" spans="2:31" ht="18.75" customHeight="1" x14ac:dyDescent="0.15">
      <c r="B73" s="100" t="s">
        <v>19</v>
      </c>
      <c r="C73" s="29" t="s">
        <v>7</v>
      </c>
      <c r="D73" s="137">
        <v>0</v>
      </c>
      <c r="E73" s="6">
        <v>0</v>
      </c>
      <c r="F73" s="7">
        <v>0</v>
      </c>
      <c r="G73" s="7">
        <v>0</v>
      </c>
      <c r="H73" s="7">
        <v>0</v>
      </c>
      <c r="I73" s="7">
        <v>0</v>
      </c>
      <c r="J73" s="7">
        <v>0</v>
      </c>
      <c r="K73" s="7">
        <v>0</v>
      </c>
      <c r="L73" s="7">
        <v>0</v>
      </c>
      <c r="M73" s="7">
        <v>1864</v>
      </c>
      <c r="N73" s="7">
        <v>1984</v>
      </c>
      <c r="O73" s="138">
        <v>1819</v>
      </c>
      <c r="P73" s="261" t="str">
        <f>$P$22</f>
        <v>2021.10月
～2022.9月
実績</v>
      </c>
      <c r="Q73" s="90"/>
      <c r="U73" s="3"/>
    </row>
    <row r="74" spans="2:31" ht="18.75" customHeight="1" x14ac:dyDescent="0.15">
      <c r="B74" s="101" t="s">
        <v>20</v>
      </c>
      <c r="C74" s="30" t="s">
        <v>15</v>
      </c>
      <c r="D74" s="36">
        <v>7248</v>
      </c>
      <c r="E74" s="13">
        <v>8214</v>
      </c>
      <c r="F74" s="14">
        <v>8974</v>
      </c>
      <c r="G74" s="14">
        <v>7529</v>
      </c>
      <c r="H74" s="12">
        <v>9058</v>
      </c>
      <c r="I74" s="12">
        <v>8928</v>
      </c>
      <c r="J74" s="12">
        <v>6397</v>
      </c>
      <c r="K74" s="14">
        <v>6119</v>
      </c>
      <c r="L74" s="14">
        <v>6764</v>
      </c>
      <c r="M74" s="14">
        <v>5542</v>
      </c>
      <c r="N74" s="14">
        <v>6071</v>
      </c>
      <c r="O74" s="37">
        <v>4887</v>
      </c>
      <c r="P74" s="262"/>
      <c r="Q74" s="90"/>
      <c r="T74" s="16"/>
    </row>
    <row r="75" spans="2:31" ht="18.75" customHeight="1" x14ac:dyDescent="0.15">
      <c r="B75" s="103" t="s">
        <v>21</v>
      </c>
      <c r="C75" s="61" t="s">
        <v>16</v>
      </c>
      <c r="D75" s="38">
        <v>5408</v>
      </c>
      <c r="E75" s="60">
        <v>6304</v>
      </c>
      <c r="F75" s="12">
        <v>7999</v>
      </c>
      <c r="G75" s="12">
        <v>8648</v>
      </c>
      <c r="H75" s="12">
        <v>7505</v>
      </c>
      <c r="I75" s="12">
        <v>7280</v>
      </c>
      <c r="J75" s="12">
        <v>5463</v>
      </c>
      <c r="K75" s="12">
        <v>6154</v>
      </c>
      <c r="L75" s="12">
        <v>4841</v>
      </c>
      <c r="M75" s="12">
        <v>6201</v>
      </c>
      <c r="N75" s="12">
        <v>6290</v>
      </c>
      <c r="O75" s="39">
        <v>5467</v>
      </c>
      <c r="P75" s="262"/>
      <c r="Q75" s="90"/>
    </row>
    <row r="76" spans="2:31" ht="18.75" customHeight="1" x14ac:dyDescent="0.15">
      <c r="B76" s="105" t="s">
        <v>40</v>
      </c>
      <c r="C76" s="78"/>
      <c r="D76" s="38">
        <v>49</v>
      </c>
      <c r="E76" s="60">
        <v>52</v>
      </c>
      <c r="F76" s="12">
        <v>50</v>
      </c>
      <c r="G76" s="12">
        <v>58</v>
      </c>
      <c r="H76" s="12">
        <v>59</v>
      </c>
      <c r="I76" s="12">
        <v>55</v>
      </c>
      <c r="J76" s="12">
        <v>45</v>
      </c>
      <c r="K76" s="12">
        <v>43</v>
      </c>
      <c r="L76" s="12">
        <v>43</v>
      </c>
      <c r="M76" s="12">
        <v>50</v>
      </c>
      <c r="N76" s="12">
        <v>51</v>
      </c>
      <c r="O76" s="39">
        <v>49</v>
      </c>
      <c r="P76" s="262"/>
      <c r="Q76" s="90"/>
    </row>
    <row r="77" spans="2:31" ht="18.75" customHeight="1" thickBot="1" x14ac:dyDescent="0.2">
      <c r="B77" s="104" t="s">
        <v>41</v>
      </c>
      <c r="C77" s="77"/>
      <c r="D77" s="66">
        <f>ROUND(D68/D76/30/24*100,1)</f>
        <v>35.9</v>
      </c>
      <c r="E77" s="65">
        <f>ROUND(E68/E76/30/24*100,1)</f>
        <v>38.799999999999997</v>
      </c>
      <c r="F77" s="63">
        <f t="shared" ref="F77:O77" si="18">ROUND(F68/F76/30/24*100,1)</f>
        <v>47.1</v>
      </c>
      <c r="G77" s="63">
        <f t="shared" si="18"/>
        <v>38.700000000000003</v>
      </c>
      <c r="H77" s="63">
        <f t="shared" si="18"/>
        <v>39</v>
      </c>
      <c r="I77" s="63">
        <f t="shared" si="18"/>
        <v>40.9</v>
      </c>
      <c r="J77" s="63">
        <f t="shared" si="18"/>
        <v>36.6</v>
      </c>
      <c r="K77" s="63">
        <f t="shared" si="18"/>
        <v>39.6</v>
      </c>
      <c r="L77" s="63">
        <f t="shared" si="18"/>
        <v>37.5</v>
      </c>
      <c r="M77" s="63">
        <f t="shared" si="18"/>
        <v>37.799999999999997</v>
      </c>
      <c r="N77" s="63">
        <f t="shared" si="18"/>
        <v>39.1</v>
      </c>
      <c r="O77" s="62">
        <f t="shared" si="18"/>
        <v>34.5</v>
      </c>
      <c r="P77" s="58" t="str">
        <f>"平均 "&amp;TEXT(AVERAGE(D77:O77),"#,#.#")&amp;" %"</f>
        <v>平均 38.8 %</v>
      </c>
      <c r="Q77" s="87"/>
    </row>
    <row r="78" spans="2:31" ht="18.75" customHeight="1" thickBot="1" x14ac:dyDescent="0.2">
      <c r="B78" s="263" t="s">
        <v>8</v>
      </c>
      <c r="C78" s="264"/>
      <c r="D78" s="263" t="s">
        <v>9</v>
      </c>
      <c r="E78" s="265"/>
      <c r="F78" s="265"/>
      <c r="G78" s="265"/>
      <c r="H78" s="265"/>
      <c r="I78" s="265"/>
      <c r="J78" s="265"/>
      <c r="K78" s="265"/>
      <c r="L78" s="265"/>
      <c r="M78" s="265"/>
      <c r="N78" s="265"/>
      <c r="O78" s="265"/>
      <c r="P78" s="59" t="s">
        <v>30</v>
      </c>
      <c r="Q78" s="91"/>
      <c r="T78" s="16"/>
      <c r="U78" s="16"/>
      <c r="V78" s="16"/>
      <c r="W78" s="16"/>
      <c r="X78" s="16"/>
      <c r="Y78" s="16"/>
      <c r="Z78" s="16"/>
      <c r="AA78" s="16"/>
      <c r="AB78" s="16"/>
      <c r="AC78" s="16"/>
      <c r="AD78" s="16"/>
      <c r="AE78" s="16"/>
    </row>
    <row r="79" spans="2:31" ht="18.75" customHeight="1" x14ac:dyDescent="0.15">
      <c r="B79" s="100" t="s">
        <v>22</v>
      </c>
      <c r="C79" s="107" t="s">
        <v>42</v>
      </c>
      <c r="D79" s="115">
        <f>ROUNDDOWN(D69*$P$79*(1.85-D71/100),2)</f>
        <v>0</v>
      </c>
      <c r="E79" s="115">
        <f>ROUNDDOWN(E69*$P$79*(1.85-E71/100),2)</f>
        <v>0</v>
      </c>
      <c r="F79" s="115">
        <f t="shared" ref="F79:N79" si="19">ROUNDDOWN(F69*$P$79*(1.85-F71/100),2)</f>
        <v>0</v>
      </c>
      <c r="G79" s="115">
        <f t="shared" si="19"/>
        <v>0</v>
      </c>
      <c r="H79" s="115">
        <f t="shared" si="19"/>
        <v>0</v>
      </c>
      <c r="I79" s="115">
        <f t="shared" si="19"/>
        <v>0</v>
      </c>
      <c r="J79" s="115">
        <f t="shared" si="19"/>
        <v>0</v>
      </c>
      <c r="K79" s="115">
        <f t="shared" si="19"/>
        <v>0</v>
      </c>
      <c r="L79" s="115">
        <f t="shared" si="19"/>
        <v>0</v>
      </c>
      <c r="M79" s="115">
        <f t="shared" si="19"/>
        <v>0</v>
      </c>
      <c r="N79" s="115">
        <f t="shared" si="19"/>
        <v>0</v>
      </c>
      <c r="O79" s="116">
        <f>ROUNDDOWN(O69*$P$79*(1.85-O71/100),2)</f>
        <v>0</v>
      </c>
      <c r="P79" s="128"/>
      <c r="Q79" s="92"/>
      <c r="T79" s="16"/>
      <c r="U79" s="16"/>
      <c r="V79" s="16"/>
      <c r="W79" s="16"/>
      <c r="X79" s="16"/>
      <c r="Y79" s="16"/>
      <c r="Z79" s="16"/>
      <c r="AA79" s="16"/>
      <c r="AB79" s="16"/>
      <c r="AC79" s="16"/>
      <c r="AD79" s="16"/>
      <c r="AE79" s="16"/>
    </row>
    <row r="80" spans="2:31" ht="18.75" customHeight="1" x14ac:dyDescent="0.15">
      <c r="B80" s="103" t="s">
        <v>23</v>
      </c>
      <c r="C80" s="35" t="s">
        <v>17</v>
      </c>
      <c r="D80" s="117">
        <f>D73*$P$80</f>
        <v>0</v>
      </c>
      <c r="E80" s="118">
        <f>E73*$P$80</f>
        <v>0</v>
      </c>
      <c r="F80" s="119">
        <f>F73*$P$80</f>
        <v>0</v>
      </c>
      <c r="G80" s="119">
        <f t="shared" ref="G80:N80" si="20">G73*$P$80</f>
        <v>0</v>
      </c>
      <c r="H80" s="119">
        <f t="shared" si="20"/>
        <v>0</v>
      </c>
      <c r="I80" s="119">
        <f t="shared" si="20"/>
        <v>0</v>
      </c>
      <c r="J80" s="119">
        <f t="shared" si="20"/>
        <v>0</v>
      </c>
      <c r="K80" s="119">
        <f t="shared" si="20"/>
        <v>0</v>
      </c>
      <c r="L80" s="119">
        <f t="shared" si="20"/>
        <v>0</v>
      </c>
      <c r="M80" s="119">
        <f t="shared" si="20"/>
        <v>0</v>
      </c>
      <c r="N80" s="119">
        <f t="shared" si="20"/>
        <v>0</v>
      </c>
      <c r="O80" s="120">
        <f>O73*$P$80</f>
        <v>0</v>
      </c>
      <c r="P80" s="129"/>
      <c r="Q80" s="93"/>
      <c r="T80" s="16"/>
      <c r="U80" s="16"/>
      <c r="V80" s="16"/>
      <c r="W80" s="16"/>
      <c r="X80" s="16"/>
      <c r="Y80" s="16"/>
      <c r="Z80" s="16"/>
      <c r="AA80" s="16"/>
      <c r="AB80" s="16"/>
      <c r="AC80" s="16"/>
      <c r="AD80" s="16"/>
      <c r="AE80" s="16"/>
    </row>
    <row r="81" spans="2:31" ht="18.75" customHeight="1" x14ac:dyDescent="0.15">
      <c r="B81" s="103" t="s">
        <v>32</v>
      </c>
      <c r="C81" s="35" t="s">
        <v>18</v>
      </c>
      <c r="D81" s="121"/>
      <c r="E81" s="122"/>
      <c r="F81" s="123"/>
      <c r="G81" s="123"/>
      <c r="H81" s="123"/>
      <c r="I81" s="123"/>
      <c r="J81" s="123"/>
      <c r="K81" s="123"/>
      <c r="L81" s="123"/>
      <c r="M81" s="119">
        <f>M74*$P$81</f>
        <v>0</v>
      </c>
      <c r="N81" s="119">
        <f>N74*$P$81</f>
        <v>0</v>
      </c>
      <c r="O81" s="120">
        <f>O74*$P$81</f>
        <v>0</v>
      </c>
      <c r="P81" s="129"/>
      <c r="Q81" s="93"/>
      <c r="T81" s="16"/>
      <c r="U81" s="16"/>
      <c r="V81" s="16"/>
      <c r="W81" s="16"/>
      <c r="X81" s="16"/>
      <c r="Y81" s="16"/>
      <c r="Z81" s="16"/>
      <c r="AA81" s="16"/>
      <c r="AB81" s="16"/>
      <c r="AC81" s="16"/>
      <c r="AD81" s="16"/>
      <c r="AE81" s="16"/>
    </row>
    <row r="82" spans="2:31" ht="18.75" customHeight="1" x14ac:dyDescent="0.15">
      <c r="B82" s="103" t="s">
        <v>33</v>
      </c>
      <c r="C82" s="35" t="s">
        <v>34</v>
      </c>
      <c r="D82" s="117">
        <f>D74*$P$82</f>
        <v>0</v>
      </c>
      <c r="E82" s="118">
        <f>E74*$P$82</f>
        <v>0</v>
      </c>
      <c r="F82" s="118">
        <f t="shared" ref="F82:L82" si="21">F74*$P$82</f>
        <v>0</v>
      </c>
      <c r="G82" s="118">
        <f t="shared" si="21"/>
        <v>0</v>
      </c>
      <c r="H82" s="118">
        <f t="shared" si="21"/>
        <v>0</v>
      </c>
      <c r="I82" s="118">
        <f t="shared" si="21"/>
        <v>0</v>
      </c>
      <c r="J82" s="118">
        <f t="shared" si="21"/>
        <v>0</v>
      </c>
      <c r="K82" s="118">
        <f t="shared" si="21"/>
        <v>0</v>
      </c>
      <c r="L82" s="118">
        <f t="shared" si="21"/>
        <v>0</v>
      </c>
      <c r="M82" s="123"/>
      <c r="N82" s="123"/>
      <c r="O82" s="124"/>
      <c r="P82" s="129"/>
      <c r="Q82" s="93"/>
      <c r="T82" s="16"/>
      <c r="U82" s="16"/>
      <c r="V82" s="16"/>
      <c r="W82" s="16"/>
      <c r="X82" s="16"/>
      <c r="Y82" s="16"/>
      <c r="Z82" s="16"/>
      <c r="AA82" s="16"/>
      <c r="AB82" s="16"/>
      <c r="AC82" s="16"/>
      <c r="AD82" s="16"/>
      <c r="AE82" s="16"/>
    </row>
    <row r="83" spans="2:31" ht="18.75" customHeight="1" x14ac:dyDescent="0.15">
      <c r="B83" s="101" t="s">
        <v>24</v>
      </c>
      <c r="C83" s="160" t="s">
        <v>35</v>
      </c>
      <c r="D83" s="161">
        <f>D75*$P$83</f>
        <v>0</v>
      </c>
      <c r="E83" s="161">
        <f>E75*$P$83</f>
        <v>0</v>
      </c>
      <c r="F83" s="161">
        <f t="shared" ref="F83:N83" si="22">F75*$P$83</f>
        <v>0</v>
      </c>
      <c r="G83" s="161">
        <f t="shared" si="22"/>
        <v>0</v>
      </c>
      <c r="H83" s="161">
        <f t="shared" si="22"/>
        <v>0</v>
      </c>
      <c r="I83" s="161">
        <f t="shared" si="22"/>
        <v>0</v>
      </c>
      <c r="J83" s="161">
        <f t="shared" si="22"/>
        <v>0</v>
      </c>
      <c r="K83" s="161">
        <f t="shared" si="22"/>
        <v>0</v>
      </c>
      <c r="L83" s="161">
        <f t="shared" si="22"/>
        <v>0</v>
      </c>
      <c r="M83" s="161">
        <f t="shared" si="22"/>
        <v>0</v>
      </c>
      <c r="N83" s="161">
        <f t="shared" si="22"/>
        <v>0</v>
      </c>
      <c r="O83" s="127">
        <f>O75*$P$83</f>
        <v>0</v>
      </c>
      <c r="P83" s="162"/>
      <c r="Q83" s="93"/>
      <c r="T83" s="16"/>
      <c r="U83" s="16"/>
      <c r="V83" s="133"/>
      <c r="W83" s="16"/>
      <c r="X83" s="16"/>
      <c r="Y83" s="16"/>
      <c r="Z83" s="16"/>
      <c r="AA83" s="16"/>
      <c r="AB83" s="16"/>
      <c r="AC83" s="16"/>
      <c r="AD83" s="16"/>
      <c r="AE83" s="16"/>
    </row>
    <row r="84" spans="2:31" ht="18.75" customHeight="1" thickBot="1" x14ac:dyDescent="0.2">
      <c r="B84" s="103" t="s">
        <v>108</v>
      </c>
      <c r="C84" s="35" t="s">
        <v>73</v>
      </c>
      <c r="D84" s="165">
        <f>D69*$P$84</f>
        <v>0</v>
      </c>
      <c r="E84" s="118">
        <f t="shared" ref="E84:K84" si="23">E69*$P84</f>
        <v>0</v>
      </c>
      <c r="F84" s="119">
        <f t="shared" si="23"/>
        <v>0</v>
      </c>
      <c r="G84" s="119">
        <f t="shared" si="23"/>
        <v>0</v>
      </c>
      <c r="H84" s="119">
        <f t="shared" si="23"/>
        <v>0</v>
      </c>
      <c r="I84" s="119">
        <f t="shared" si="23"/>
        <v>0</v>
      </c>
      <c r="J84" s="119">
        <f t="shared" si="23"/>
        <v>0</v>
      </c>
      <c r="K84" s="119">
        <f t="shared" si="23"/>
        <v>0</v>
      </c>
      <c r="L84" s="119">
        <f t="shared" ref="L84" si="24">L69*$P84</f>
        <v>0</v>
      </c>
      <c r="M84" s="119">
        <f>M69*$P84</f>
        <v>0</v>
      </c>
      <c r="N84" s="119">
        <f>N69*$P84</f>
        <v>0</v>
      </c>
      <c r="O84" s="119">
        <f>O69*$P84</f>
        <v>0</v>
      </c>
      <c r="P84" s="195"/>
      <c r="Q84" s="93"/>
      <c r="R84" s="251"/>
      <c r="S84" s="252"/>
      <c r="T84" s="250"/>
      <c r="U84" s="250"/>
      <c r="V84" s="253"/>
      <c r="W84" s="16"/>
      <c r="X84" s="16"/>
      <c r="Y84" s="16"/>
      <c r="Z84" s="16"/>
      <c r="AA84" s="16"/>
      <c r="AB84" s="16"/>
      <c r="AC84" s="16"/>
      <c r="AD84" s="16"/>
      <c r="AE84" s="16"/>
    </row>
    <row r="85" spans="2:31" ht="18.75" customHeight="1" thickBot="1" x14ac:dyDescent="0.2">
      <c r="B85" s="158" t="s">
        <v>25</v>
      </c>
      <c r="C85" s="159" t="s">
        <v>74</v>
      </c>
      <c r="D85" s="163">
        <f>INT(SUM(D79:D83)-D84)</f>
        <v>0</v>
      </c>
      <c r="E85" s="163">
        <f t="shared" ref="E85:M85" si="25">INT(SUM(E79:E83)-E84)</f>
        <v>0</v>
      </c>
      <c r="F85" s="164">
        <f t="shared" si="25"/>
        <v>0</v>
      </c>
      <c r="G85" s="164">
        <f t="shared" si="25"/>
        <v>0</v>
      </c>
      <c r="H85" s="164">
        <f t="shared" si="25"/>
        <v>0</v>
      </c>
      <c r="I85" s="164">
        <f t="shared" si="25"/>
        <v>0</v>
      </c>
      <c r="J85" s="164">
        <f t="shared" si="25"/>
        <v>0</v>
      </c>
      <c r="K85" s="164">
        <f t="shared" si="25"/>
        <v>0</v>
      </c>
      <c r="L85" s="164">
        <f t="shared" si="25"/>
        <v>0</v>
      </c>
      <c r="M85" s="164">
        <f t="shared" si="25"/>
        <v>0</v>
      </c>
      <c r="N85" s="164">
        <f>INT(SUM(N79:N83)-N84)</f>
        <v>0</v>
      </c>
      <c r="O85" s="164">
        <f>INT(SUM(O79:O83)-O84)</f>
        <v>0</v>
      </c>
      <c r="P85" s="110">
        <f>SUM(D85:O85)</f>
        <v>0</v>
      </c>
      <c r="Q85" s="94"/>
      <c r="R85" s="260"/>
      <c r="S85" s="260"/>
      <c r="T85" s="260"/>
      <c r="U85" s="260"/>
      <c r="V85" s="260"/>
      <c r="W85" s="16"/>
      <c r="X85" s="16"/>
      <c r="Y85" s="16"/>
      <c r="Z85" s="16"/>
      <c r="AA85" s="16"/>
      <c r="AB85" s="16"/>
      <c r="AC85" s="16"/>
      <c r="AD85" s="16"/>
      <c r="AE85" s="16"/>
    </row>
    <row r="86" spans="2:31" s="20" customFormat="1" ht="21" customHeight="1" x14ac:dyDescent="0.15">
      <c r="B86" s="24"/>
      <c r="C86" s="109" t="s">
        <v>31</v>
      </c>
      <c r="D86" s="24"/>
      <c r="E86" s="24"/>
      <c r="F86" s="24"/>
      <c r="G86" s="24"/>
      <c r="H86" s="24"/>
      <c r="I86" s="24"/>
      <c r="J86" s="24"/>
      <c r="K86" s="49"/>
      <c r="L86" s="24"/>
      <c r="M86" s="24"/>
      <c r="N86" s="24"/>
      <c r="O86" s="42"/>
      <c r="P86" s="111"/>
      <c r="Q86" s="68"/>
      <c r="R86" s="173"/>
      <c r="S86" s="174"/>
      <c r="T86" s="175"/>
      <c r="U86" s="176"/>
      <c r="V86" s="176"/>
      <c r="W86" s="25"/>
      <c r="X86" s="25"/>
      <c r="Y86" s="25"/>
      <c r="Z86" s="25"/>
      <c r="AA86" s="25"/>
      <c r="AB86" s="25"/>
      <c r="AC86" s="25"/>
      <c r="AD86" s="25"/>
      <c r="AE86" s="25"/>
    </row>
    <row r="87" spans="2:31" s="20" customFormat="1" ht="21.75" customHeight="1" thickBot="1" x14ac:dyDescent="0.2">
      <c r="B87" s="134">
        <v>4</v>
      </c>
      <c r="C87" s="108"/>
      <c r="D87" s="24"/>
      <c r="E87" s="24"/>
      <c r="F87" s="24"/>
      <c r="G87" s="24"/>
      <c r="H87" s="24"/>
      <c r="I87" s="49"/>
      <c r="J87" s="49"/>
      <c r="K87" s="49"/>
      <c r="L87" s="24"/>
      <c r="M87" s="24"/>
      <c r="N87" s="24"/>
      <c r="O87" s="24"/>
      <c r="P87" s="24"/>
      <c r="Q87" s="24"/>
      <c r="R87" s="254"/>
      <c r="S87" s="88"/>
      <c r="T87" s="176"/>
      <c r="U87" s="176"/>
      <c r="V87" s="176"/>
      <c r="W87" s="25"/>
      <c r="X87" s="25"/>
      <c r="Y87" s="25"/>
      <c r="Z87" s="25"/>
      <c r="AA87" s="25"/>
      <c r="AB87" s="25"/>
      <c r="AC87" s="25"/>
      <c r="AD87" s="25"/>
      <c r="AE87" s="25"/>
    </row>
    <row r="88" spans="2:31" s="20" customFormat="1" ht="18" customHeight="1" x14ac:dyDescent="0.15">
      <c r="B88" s="266" t="s">
        <v>145</v>
      </c>
      <c r="C88" s="64" t="s">
        <v>174</v>
      </c>
      <c r="D88" s="50"/>
      <c r="E88" s="50"/>
      <c r="F88" s="50"/>
      <c r="G88" s="54"/>
      <c r="H88" s="55" t="s">
        <v>37</v>
      </c>
      <c r="I88" s="268">
        <f>MAX(D94:O94)</f>
        <v>325</v>
      </c>
      <c r="J88" s="268"/>
      <c r="K88" s="269" t="s">
        <v>39</v>
      </c>
      <c r="L88" s="269"/>
      <c r="M88" s="56" t="s">
        <v>155</v>
      </c>
      <c r="N88" s="50"/>
      <c r="O88" s="237" t="s">
        <v>111</v>
      </c>
      <c r="P88" s="238"/>
      <c r="Q88" s="83"/>
      <c r="R88" s="254"/>
      <c r="S88" s="88"/>
      <c r="T88" s="88"/>
      <c r="U88" s="88"/>
      <c r="V88" s="88"/>
    </row>
    <row r="89" spans="2:31" s="20" customFormat="1" ht="20.25" customHeight="1" thickBot="1" x14ac:dyDescent="0.2">
      <c r="B89" s="267"/>
      <c r="C89" s="184" t="s">
        <v>153</v>
      </c>
      <c r="D89" s="67"/>
      <c r="E89" s="51"/>
      <c r="F89" s="51"/>
      <c r="G89" s="57"/>
      <c r="H89" s="52" t="s">
        <v>36</v>
      </c>
      <c r="I89" s="270">
        <v>1000</v>
      </c>
      <c r="J89" s="270"/>
      <c r="K89" s="271" t="s">
        <v>38</v>
      </c>
      <c r="L89" s="271"/>
      <c r="M89" s="141">
        <v>875</v>
      </c>
      <c r="N89" s="140"/>
      <c r="O89" s="51"/>
      <c r="P89" s="53"/>
      <c r="Q89" s="49"/>
      <c r="R89" s="254"/>
      <c r="S89" s="88"/>
      <c r="T89" s="88"/>
      <c r="U89" s="88"/>
      <c r="V89" s="255"/>
    </row>
    <row r="90" spans="2:31" ht="18.75" customHeight="1" x14ac:dyDescent="0.15">
      <c r="B90" s="273" t="s">
        <v>1</v>
      </c>
      <c r="C90" s="273" t="s">
        <v>2</v>
      </c>
      <c r="D90" s="275" t="s">
        <v>141</v>
      </c>
      <c r="E90" s="276"/>
      <c r="F90" s="276"/>
      <c r="G90" s="276"/>
      <c r="H90" s="276"/>
      <c r="I90" s="276"/>
      <c r="J90" s="275" t="s">
        <v>141</v>
      </c>
      <c r="K90" s="276"/>
      <c r="L90" s="276"/>
      <c r="M90" s="276"/>
      <c r="N90" s="276"/>
      <c r="O90" s="276"/>
      <c r="P90" s="273" t="s">
        <v>14</v>
      </c>
      <c r="Q90" s="86"/>
      <c r="R90" s="260"/>
      <c r="S90" s="260"/>
      <c r="T90" s="260"/>
      <c r="U90" s="260"/>
      <c r="V90" s="260"/>
    </row>
    <row r="91" spans="2:31" ht="18.75" customHeight="1" thickBot="1" x14ac:dyDescent="0.2">
      <c r="B91" s="277"/>
      <c r="C91" s="277"/>
      <c r="D91" s="32" t="s">
        <v>118</v>
      </c>
      <c r="E91" s="32" t="s">
        <v>119</v>
      </c>
      <c r="F91" s="32" t="s">
        <v>120</v>
      </c>
      <c r="G91" s="32" t="s">
        <v>121</v>
      </c>
      <c r="H91" s="32" t="s">
        <v>122</v>
      </c>
      <c r="I91" s="32" t="s">
        <v>13</v>
      </c>
      <c r="J91" s="32" t="s">
        <v>124</v>
      </c>
      <c r="K91" s="32" t="s">
        <v>125</v>
      </c>
      <c r="L91" s="32" t="s">
        <v>126</v>
      </c>
      <c r="M91" s="34" t="s">
        <v>127</v>
      </c>
      <c r="N91" s="34" t="s">
        <v>128</v>
      </c>
      <c r="O91" s="34" t="s">
        <v>129</v>
      </c>
      <c r="P91" s="274"/>
      <c r="Q91" s="28"/>
      <c r="R91" s="244"/>
      <c r="S91" s="245"/>
      <c r="T91" s="246"/>
      <c r="U91" s="245"/>
      <c r="V91" s="247"/>
    </row>
    <row r="92" spans="2:31" ht="18.75" customHeight="1" x14ac:dyDescent="0.15">
      <c r="B92" s="100" t="s">
        <v>26</v>
      </c>
      <c r="C92" s="29" t="s">
        <v>4</v>
      </c>
      <c r="D92" s="6">
        <v>103762</v>
      </c>
      <c r="E92" s="6">
        <v>106120</v>
      </c>
      <c r="F92" s="6">
        <v>119222</v>
      </c>
      <c r="G92" s="6">
        <v>125856</v>
      </c>
      <c r="H92" s="6">
        <v>115780</v>
      </c>
      <c r="I92" s="6">
        <v>122794</v>
      </c>
      <c r="J92" s="6">
        <v>107719</v>
      </c>
      <c r="K92" s="6">
        <v>107071</v>
      </c>
      <c r="L92" s="6">
        <v>106145</v>
      </c>
      <c r="M92" s="6">
        <v>111664</v>
      </c>
      <c r="N92" s="6">
        <v>111838</v>
      </c>
      <c r="O92" s="6">
        <v>101860</v>
      </c>
      <c r="P92" s="33" t="str">
        <f>"計 "&amp;TEXT(SUM(D92:O92),"#,#")&amp;" kWh"</f>
        <v>計 1,339,831 kWh</v>
      </c>
      <c r="Q92" s="87"/>
      <c r="R92" s="248"/>
      <c r="S92" s="245"/>
      <c r="T92" s="244"/>
      <c r="U92" s="131"/>
      <c r="V92" s="249"/>
    </row>
    <row r="93" spans="2:31" ht="18.75" customHeight="1" x14ac:dyDescent="0.15">
      <c r="B93" s="101" t="s">
        <v>54</v>
      </c>
      <c r="C93" s="30" t="s">
        <v>5</v>
      </c>
      <c r="D93" s="9">
        <f t="shared" ref="D93:O93" si="26">$I$88</f>
        <v>325</v>
      </c>
      <c r="E93" s="9">
        <f t="shared" si="26"/>
        <v>325</v>
      </c>
      <c r="F93" s="10">
        <f t="shared" si="26"/>
        <v>325</v>
      </c>
      <c r="G93" s="10">
        <f t="shared" si="26"/>
        <v>325</v>
      </c>
      <c r="H93" s="10">
        <f t="shared" si="26"/>
        <v>325</v>
      </c>
      <c r="I93" s="10">
        <f t="shared" si="26"/>
        <v>325</v>
      </c>
      <c r="J93" s="10">
        <f t="shared" si="26"/>
        <v>325</v>
      </c>
      <c r="K93" s="10">
        <f t="shared" si="26"/>
        <v>325</v>
      </c>
      <c r="L93" s="10">
        <f t="shared" si="26"/>
        <v>325</v>
      </c>
      <c r="M93" s="10">
        <f t="shared" si="26"/>
        <v>325</v>
      </c>
      <c r="N93" s="10">
        <f t="shared" si="26"/>
        <v>325</v>
      </c>
      <c r="O93" s="10">
        <f t="shared" si="26"/>
        <v>325</v>
      </c>
      <c r="P93" s="58"/>
      <c r="Q93" s="87"/>
      <c r="R93" s="250"/>
      <c r="S93" s="245"/>
      <c r="T93" s="244"/>
      <c r="U93" s="131"/>
      <c r="V93" s="249"/>
    </row>
    <row r="94" spans="2:31" ht="18.75" customHeight="1" x14ac:dyDescent="0.15">
      <c r="B94" s="102" t="s">
        <v>55</v>
      </c>
      <c r="C94" s="76"/>
      <c r="D94" s="135">
        <v>321</v>
      </c>
      <c r="E94" s="74">
        <v>321</v>
      </c>
      <c r="F94" s="74">
        <v>321</v>
      </c>
      <c r="G94" s="74">
        <v>323</v>
      </c>
      <c r="H94" s="74">
        <v>325</v>
      </c>
      <c r="I94" s="74">
        <v>325</v>
      </c>
      <c r="J94" s="74">
        <v>321</v>
      </c>
      <c r="K94" s="74">
        <v>321</v>
      </c>
      <c r="L94" s="74">
        <v>321</v>
      </c>
      <c r="M94" s="74">
        <v>321</v>
      </c>
      <c r="N94" s="74">
        <v>321</v>
      </c>
      <c r="O94" s="136">
        <v>321</v>
      </c>
      <c r="P94" s="58" t="str">
        <f>"平均 "&amp;TEXT(AVERAGE(D94:O94),"#,#.#")&amp;" kW"</f>
        <v>平均 321.8 kW</v>
      </c>
      <c r="Q94" s="87"/>
      <c r="R94" s="248"/>
      <c r="S94" s="245"/>
      <c r="T94" s="244"/>
      <c r="U94" s="131"/>
      <c r="V94" s="249"/>
    </row>
    <row r="95" spans="2:31" ht="18.75" customHeight="1" x14ac:dyDescent="0.15">
      <c r="B95" s="103" t="s">
        <v>56</v>
      </c>
      <c r="C95" s="61" t="s">
        <v>6</v>
      </c>
      <c r="D95" s="233">
        <v>97</v>
      </c>
      <c r="E95" s="234">
        <v>97</v>
      </c>
      <c r="F95" s="234">
        <v>97</v>
      </c>
      <c r="G95" s="234">
        <v>97</v>
      </c>
      <c r="H95" s="234">
        <v>97</v>
      </c>
      <c r="I95" s="234">
        <v>97</v>
      </c>
      <c r="J95" s="234">
        <v>97</v>
      </c>
      <c r="K95" s="234">
        <v>97</v>
      </c>
      <c r="L95" s="234">
        <v>97</v>
      </c>
      <c r="M95" s="234">
        <v>97</v>
      </c>
      <c r="N95" s="234">
        <v>97</v>
      </c>
      <c r="O95" s="234">
        <v>97</v>
      </c>
      <c r="P95" s="75"/>
      <c r="Q95" s="89"/>
      <c r="R95" s="251"/>
      <c r="S95" s="252"/>
      <c r="T95" s="244"/>
      <c r="U95" s="131"/>
      <c r="V95" s="249"/>
    </row>
    <row r="96" spans="2:31" ht="18.75" customHeight="1" thickBot="1" x14ac:dyDescent="0.2">
      <c r="B96" s="104" t="s">
        <v>57</v>
      </c>
      <c r="C96" s="77"/>
      <c r="D96" s="135">
        <v>98</v>
      </c>
      <c r="E96" s="74">
        <v>97</v>
      </c>
      <c r="F96" s="74">
        <v>97</v>
      </c>
      <c r="G96" s="74">
        <v>97</v>
      </c>
      <c r="H96" s="74">
        <v>97</v>
      </c>
      <c r="I96" s="74">
        <v>97</v>
      </c>
      <c r="J96" s="74">
        <v>97</v>
      </c>
      <c r="K96" s="74">
        <v>97</v>
      </c>
      <c r="L96" s="74">
        <v>97</v>
      </c>
      <c r="M96" s="74">
        <v>97</v>
      </c>
      <c r="N96" s="74">
        <v>97</v>
      </c>
      <c r="O96" s="136">
        <v>97</v>
      </c>
      <c r="P96" s="73" t="str">
        <f>"平均 "&amp;ROUNDDOWN(AVERAGE(D96:O96),2)&amp;" %"</f>
        <v>平均 97.08 %</v>
      </c>
      <c r="Q96" s="89"/>
      <c r="R96" s="251"/>
      <c r="S96" s="252"/>
      <c r="T96" s="252"/>
      <c r="U96" s="247"/>
      <c r="V96" s="252"/>
    </row>
    <row r="97" spans="2:31" ht="18.75" customHeight="1" x14ac:dyDescent="0.15">
      <c r="B97" s="100" t="s">
        <v>19</v>
      </c>
      <c r="C97" s="29" t="s">
        <v>7</v>
      </c>
      <c r="D97" s="137">
        <v>0</v>
      </c>
      <c r="E97" s="6">
        <v>0</v>
      </c>
      <c r="F97" s="7">
        <v>0</v>
      </c>
      <c r="G97" s="7">
        <v>0</v>
      </c>
      <c r="H97" s="7">
        <v>0</v>
      </c>
      <c r="I97" s="7">
        <v>0</v>
      </c>
      <c r="J97" s="7">
        <v>0</v>
      </c>
      <c r="K97" s="7">
        <v>0</v>
      </c>
      <c r="L97" s="7">
        <v>0</v>
      </c>
      <c r="M97" s="7">
        <v>11289</v>
      </c>
      <c r="N97" s="7">
        <v>11301</v>
      </c>
      <c r="O97" s="138">
        <v>10026</v>
      </c>
      <c r="P97" s="261" t="str">
        <f>$P$22</f>
        <v>2021.10月
～2022.9月
実績</v>
      </c>
      <c r="Q97" s="90"/>
    </row>
    <row r="98" spans="2:31" ht="18.75" customHeight="1" x14ac:dyDescent="0.15">
      <c r="B98" s="101" t="s">
        <v>20</v>
      </c>
      <c r="C98" s="30" t="s">
        <v>15</v>
      </c>
      <c r="D98" s="36">
        <v>56673</v>
      </c>
      <c r="E98" s="13">
        <v>54524</v>
      </c>
      <c r="F98" s="14">
        <v>57392</v>
      </c>
      <c r="G98" s="14">
        <v>56215</v>
      </c>
      <c r="H98" s="12">
        <v>57109</v>
      </c>
      <c r="I98" s="12">
        <v>65278</v>
      </c>
      <c r="J98" s="12">
        <v>56749</v>
      </c>
      <c r="K98" s="14">
        <v>51096</v>
      </c>
      <c r="L98" s="14">
        <v>61115</v>
      </c>
      <c r="M98" s="14">
        <v>48035</v>
      </c>
      <c r="N98" s="14">
        <v>47888</v>
      </c>
      <c r="O98" s="37">
        <v>43161</v>
      </c>
      <c r="P98" s="262"/>
      <c r="Q98" s="90"/>
      <c r="T98" s="16"/>
    </row>
    <row r="99" spans="2:31" ht="18.75" customHeight="1" x14ac:dyDescent="0.15">
      <c r="B99" s="103" t="s">
        <v>21</v>
      </c>
      <c r="C99" s="61" t="s">
        <v>16</v>
      </c>
      <c r="D99" s="38">
        <v>47089</v>
      </c>
      <c r="E99" s="60">
        <v>51596</v>
      </c>
      <c r="F99" s="12">
        <v>61830</v>
      </c>
      <c r="G99" s="12">
        <v>69641</v>
      </c>
      <c r="H99" s="12">
        <v>58671</v>
      </c>
      <c r="I99" s="12">
        <v>57516</v>
      </c>
      <c r="J99" s="12">
        <v>50970</v>
      </c>
      <c r="K99" s="12">
        <v>55975</v>
      </c>
      <c r="L99" s="12">
        <v>45030</v>
      </c>
      <c r="M99" s="12">
        <v>52340</v>
      </c>
      <c r="N99" s="12">
        <v>52649</v>
      </c>
      <c r="O99" s="39">
        <v>48673</v>
      </c>
      <c r="P99" s="262"/>
      <c r="Q99" s="90"/>
    </row>
    <row r="100" spans="2:31" ht="18.75" customHeight="1" x14ac:dyDescent="0.15">
      <c r="B100" s="105" t="s">
        <v>40</v>
      </c>
      <c r="C100" s="78"/>
      <c r="D100" s="38">
        <v>292</v>
      </c>
      <c r="E100" s="60">
        <v>297</v>
      </c>
      <c r="F100" s="12">
        <v>320</v>
      </c>
      <c r="G100" s="12">
        <v>323</v>
      </c>
      <c r="H100" s="12">
        <v>325</v>
      </c>
      <c r="I100" s="12">
        <v>315</v>
      </c>
      <c r="J100" s="12">
        <v>303</v>
      </c>
      <c r="K100" s="12">
        <v>293</v>
      </c>
      <c r="L100" s="12">
        <v>291</v>
      </c>
      <c r="M100" s="12">
        <v>295</v>
      </c>
      <c r="N100" s="12">
        <v>304</v>
      </c>
      <c r="O100" s="39">
        <v>284</v>
      </c>
      <c r="P100" s="262"/>
      <c r="Q100" s="90"/>
    </row>
    <row r="101" spans="2:31" ht="18.75" customHeight="1" thickBot="1" x14ac:dyDescent="0.2">
      <c r="B101" s="104" t="s">
        <v>41</v>
      </c>
      <c r="C101" s="77"/>
      <c r="D101" s="66">
        <f>ROUND(D92/D100/30/24*100,1)</f>
        <v>49.4</v>
      </c>
      <c r="E101" s="65">
        <f>ROUND(E92/E100/30/24*100,1)</f>
        <v>49.6</v>
      </c>
      <c r="F101" s="63">
        <f t="shared" ref="F101:O101" si="27">ROUND(F92/F100/30/24*100,1)</f>
        <v>51.7</v>
      </c>
      <c r="G101" s="63">
        <f t="shared" si="27"/>
        <v>54.1</v>
      </c>
      <c r="H101" s="63">
        <f t="shared" si="27"/>
        <v>49.5</v>
      </c>
      <c r="I101" s="63">
        <f t="shared" si="27"/>
        <v>54.1</v>
      </c>
      <c r="J101" s="63">
        <f t="shared" si="27"/>
        <v>49.4</v>
      </c>
      <c r="K101" s="63">
        <f t="shared" si="27"/>
        <v>50.8</v>
      </c>
      <c r="L101" s="63">
        <f t="shared" si="27"/>
        <v>50.7</v>
      </c>
      <c r="M101" s="63">
        <f t="shared" si="27"/>
        <v>52.6</v>
      </c>
      <c r="N101" s="63">
        <f t="shared" si="27"/>
        <v>51.1</v>
      </c>
      <c r="O101" s="62">
        <f t="shared" si="27"/>
        <v>49.8</v>
      </c>
      <c r="P101" s="73" t="str">
        <f>"平均 "&amp;ROUNDDOWN(AVERAGE(D101:O101),2)&amp;" %"</f>
        <v>平均 51.06 %</v>
      </c>
      <c r="Q101" s="89"/>
    </row>
    <row r="102" spans="2:31" ht="18.75" customHeight="1" thickBot="1" x14ac:dyDescent="0.2">
      <c r="B102" s="263" t="s">
        <v>8</v>
      </c>
      <c r="C102" s="264"/>
      <c r="D102" s="263" t="s">
        <v>9</v>
      </c>
      <c r="E102" s="265"/>
      <c r="F102" s="265"/>
      <c r="G102" s="265"/>
      <c r="H102" s="265"/>
      <c r="I102" s="265"/>
      <c r="J102" s="265"/>
      <c r="K102" s="265"/>
      <c r="L102" s="265"/>
      <c r="M102" s="265"/>
      <c r="N102" s="265"/>
      <c r="O102" s="265"/>
      <c r="P102" s="59" t="s">
        <v>30</v>
      </c>
      <c r="Q102" s="91"/>
      <c r="T102" s="18"/>
      <c r="U102" s="18"/>
      <c r="V102" s="18"/>
      <c r="W102" s="18"/>
      <c r="X102" s="18"/>
      <c r="Y102" s="18"/>
      <c r="Z102" s="18"/>
      <c r="AA102" s="18"/>
      <c r="AB102" s="18"/>
      <c r="AC102" s="18"/>
      <c r="AD102" s="18"/>
      <c r="AE102" s="18"/>
    </row>
    <row r="103" spans="2:31" ht="18.75" customHeight="1" x14ac:dyDescent="0.15">
      <c r="B103" s="100" t="s">
        <v>22</v>
      </c>
      <c r="C103" s="107" t="s">
        <v>42</v>
      </c>
      <c r="D103" s="115">
        <f>ROUNDDOWN(D93*$P$103*(1.85-D95/100),2)</f>
        <v>0</v>
      </c>
      <c r="E103" s="115">
        <f>ROUNDDOWN(E93*$P$103*(1.85-E95/100),2)</f>
        <v>0</v>
      </c>
      <c r="F103" s="115">
        <f t="shared" ref="F103:N103" si="28">ROUNDDOWN(F93*$P$103*(1.85-F95/100),2)</f>
        <v>0</v>
      </c>
      <c r="G103" s="115">
        <f t="shared" si="28"/>
        <v>0</v>
      </c>
      <c r="H103" s="115">
        <f t="shared" si="28"/>
        <v>0</v>
      </c>
      <c r="I103" s="115">
        <f t="shared" si="28"/>
        <v>0</v>
      </c>
      <c r="J103" s="115">
        <f t="shared" si="28"/>
        <v>0</v>
      </c>
      <c r="K103" s="115">
        <f t="shared" si="28"/>
        <v>0</v>
      </c>
      <c r="L103" s="115">
        <f t="shared" si="28"/>
        <v>0</v>
      </c>
      <c r="M103" s="115">
        <f t="shared" si="28"/>
        <v>0</v>
      </c>
      <c r="N103" s="115">
        <f t="shared" si="28"/>
        <v>0</v>
      </c>
      <c r="O103" s="116">
        <f>ROUNDDOWN(O93*$P$103*(1.85-O95/100),2)</f>
        <v>0</v>
      </c>
      <c r="P103" s="128"/>
      <c r="Q103" s="95"/>
      <c r="T103" s="18"/>
      <c r="U103" s="18"/>
      <c r="V103" s="18"/>
      <c r="W103" s="18"/>
      <c r="X103" s="18"/>
      <c r="Y103" s="18"/>
      <c r="Z103" s="18"/>
      <c r="AA103" s="18"/>
      <c r="AB103" s="18"/>
      <c r="AC103" s="18"/>
      <c r="AD103" s="18"/>
      <c r="AE103" s="18"/>
    </row>
    <row r="104" spans="2:31" ht="18.75" customHeight="1" x14ac:dyDescent="0.15">
      <c r="B104" s="103" t="s">
        <v>23</v>
      </c>
      <c r="C104" s="35" t="s">
        <v>17</v>
      </c>
      <c r="D104" s="117">
        <f>D97*$P$104</f>
        <v>0</v>
      </c>
      <c r="E104" s="118">
        <f>E97*$P$104</f>
        <v>0</v>
      </c>
      <c r="F104" s="118">
        <f t="shared" ref="F104:N104" si="29">F97*$P$104</f>
        <v>0</v>
      </c>
      <c r="G104" s="118">
        <f t="shared" si="29"/>
        <v>0</v>
      </c>
      <c r="H104" s="118">
        <f t="shared" si="29"/>
        <v>0</v>
      </c>
      <c r="I104" s="118">
        <f t="shared" si="29"/>
        <v>0</v>
      </c>
      <c r="J104" s="118">
        <f t="shared" si="29"/>
        <v>0</v>
      </c>
      <c r="K104" s="118">
        <f t="shared" si="29"/>
        <v>0</v>
      </c>
      <c r="L104" s="118">
        <f t="shared" si="29"/>
        <v>0</v>
      </c>
      <c r="M104" s="118">
        <f t="shared" si="29"/>
        <v>0</v>
      </c>
      <c r="N104" s="118">
        <f t="shared" si="29"/>
        <v>0</v>
      </c>
      <c r="O104" s="120">
        <f>O97*$P$104</f>
        <v>0</v>
      </c>
      <c r="P104" s="129"/>
      <c r="Q104" s="96"/>
      <c r="T104" s="18"/>
      <c r="U104" s="18"/>
      <c r="V104" s="18"/>
      <c r="W104" s="18"/>
      <c r="X104" s="18"/>
      <c r="Y104" s="18"/>
      <c r="Z104" s="18"/>
      <c r="AA104" s="18"/>
      <c r="AB104" s="18"/>
      <c r="AC104" s="18"/>
      <c r="AD104" s="18"/>
      <c r="AE104" s="18"/>
    </row>
    <row r="105" spans="2:31" ht="18.75" customHeight="1" x14ac:dyDescent="0.15">
      <c r="B105" s="103" t="s">
        <v>32</v>
      </c>
      <c r="C105" s="35" t="s">
        <v>18</v>
      </c>
      <c r="D105" s="121"/>
      <c r="E105" s="122"/>
      <c r="F105" s="123"/>
      <c r="G105" s="123"/>
      <c r="H105" s="123"/>
      <c r="I105" s="123"/>
      <c r="J105" s="123"/>
      <c r="K105" s="123"/>
      <c r="L105" s="123"/>
      <c r="M105" s="119">
        <f>M98*$P$105</f>
        <v>0</v>
      </c>
      <c r="N105" s="119">
        <f>N98*$P$105</f>
        <v>0</v>
      </c>
      <c r="O105" s="120">
        <f>O98*$P$105</f>
        <v>0</v>
      </c>
      <c r="P105" s="129"/>
      <c r="Q105" s="96"/>
      <c r="T105" s="18"/>
      <c r="U105" s="18"/>
      <c r="V105" s="18"/>
      <c r="W105" s="18"/>
      <c r="X105" s="18"/>
      <c r="Y105" s="18"/>
      <c r="Z105" s="18"/>
      <c r="AA105" s="18"/>
      <c r="AB105" s="18"/>
      <c r="AC105" s="18"/>
      <c r="AD105" s="18"/>
      <c r="AE105" s="18"/>
    </row>
    <row r="106" spans="2:31" ht="18.75" customHeight="1" x14ac:dyDescent="0.15">
      <c r="B106" s="103" t="s">
        <v>33</v>
      </c>
      <c r="C106" s="35" t="s">
        <v>34</v>
      </c>
      <c r="D106" s="117">
        <f>D98*$P$106</f>
        <v>0</v>
      </c>
      <c r="E106" s="118">
        <f>E98*$P$106</f>
        <v>0</v>
      </c>
      <c r="F106" s="118">
        <f t="shared" ref="F106:L106" si="30">F98*$P$106</f>
        <v>0</v>
      </c>
      <c r="G106" s="118">
        <f t="shared" si="30"/>
        <v>0</v>
      </c>
      <c r="H106" s="118">
        <f t="shared" si="30"/>
        <v>0</v>
      </c>
      <c r="I106" s="118">
        <f t="shared" si="30"/>
        <v>0</v>
      </c>
      <c r="J106" s="118">
        <f t="shared" si="30"/>
        <v>0</v>
      </c>
      <c r="K106" s="118">
        <f t="shared" si="30"/>
        <v>0</v>
      </c>
      <c r="L106" s="118">
        <f t="shared" si="30"/>
        <v>0</v>
      </c>
      <c r="M106" s="123"/>
      <c r="N106" s="123"/>
      <c r="O106" s="124"/>
      <c r="P106" s="129"/>
      <c r="Q106" s="96"/>
      <c r="T106" s="18"/>
      <c r="U106" s="18"/>
      <c r="V106" s="18"/>
      <c r="W106" s="18"/>
      <c r="X106" s="18"/>
      <c r="Y106" s="18"/>
      <c r="Z106" s="18"/>
      <c r="AA106" s="18"/>
      <c r="AB106" s="18"/>
      <c r="AC106" s="18"/>
      <c r="AD106" s="18"/>
      <c r="AE106" s="18"/>
    </row>
    <row r="107" spans="2:31" ht="18.75" customHeight="1" x14ac:dyDescent="0.15">
      <c r="B107" s="101" t="s">
        <v>24</v>
      </c>
      <c r="C107" s="160" t="s">
        <v>35</v>
      </c>
      <c r="D107" s="161">
        <f>D99*$P$107</f>
        <v>0</v>
      </c>
      <c r="E107" s="161">
        <f>E99*$P$107</f>
        <v>0</v>
      </c>
      <c r="F107" s="161">
        <f t="shared" ref="F107:N107" si="31">F99*$P$107</f>
        <v>0</v>
      </c>
      <c r="G107" s="161">
        <f t="shared" si="31"/>
        <v>0</v>
      </c>
      <c r="H107" s="161">
        <f t="shared" si="31"/>
        <v>0</v>
      </c>
      <c r="I107" s="161">
        <f t="shared" si="31"/>
        <v>0</v>
      </c>
      <c r="J107" s="161">
        <f t="shared" si="31"/>
        <v>0</v>
      </c>
      <c r="K107" s="161">
        <f t="shared" si="31"/>
        <v>0</v>
      </c>
      <c r="L107" s="161">
        <f t="shared" si="31"/>
        <v>0</v>
      </c>
      <c r="M107" s="161">
        <f t="shared" si="31"/>
        <v>0</v>
      </c>
      <c r="N107" s="161">
        <f t="shared" si="31"/>
        <v>0</v>
      </c>
      <c r="O107" s="127">
        <f>O99*$P$107</f>
        <v>0</v>
      </c>
      <c r="P107" s="162"/>
      <c r="Q107" s="96"/>
      <c r="R107" s="251"/>
      <c r="S107" s="252"/>
      <c r="T107" s="250"/>
      <c r="U107" s="250"/>
      <c r="V107" s="253"/>
      <c r="W107" s="18"/>
      <c r="X107" s="18"/>
      <c r="Y107" s="18"/>
      <c r="Z107" s="18"/>
      <c r="AA107" s="18"/>
      <c r="AB107" s="18"/>
      <c r="AC107" s="18"/>
      <c r="AD107" s="18"/>
      <c r="AE107" s="18"/>
    </row>
    <row r="108" spans="2:31" ht="18.75" customHeight="1" thickBot="1" x14ac:dyDescent="0.2">
      <c r="B108" s="103" t="s">
        <v>108</v>
      </c>
      <c r="C108" s="35" t="s">
        <v>73</v>
      </c>
      <c r="D108" s="165">
        <f>D93*$P$108</f>
        <v>0</v>
      </c>
      <c r="E108" s="118">
        <f>E93*$P108</f>
        <v>0</v>
      </c>
      <c r="F108" s="119">
        <f t="shared" ref="F108:N108" si="32">F93*$P108</f>
        <v>0</v>
      </c>
      <c r="G108" s="119">
        <f t="shared" si="32"/>
        <v>0</v>
      </c>
      <c r="H108" s="119">
        <f t="shared" si="32"/>
        <v>0</v>
      </c>
      <c r="I108" s="119">
        <f t="shared" si="32"/>
        <v>0</v>
      </c>
      <c r="J108" s="119">
        <f t="shared" si="32"/>
        <v>0</v>
      </c>
      <c r="K108" s="119">
        <f t="shared" si="32"/>
        <v>0</v>
      </c>
      <c r="L108" s="119">
        <f t="shared" si="32"/>
        <v>0</v>
      </c>
      <c r="M108" s="119">
        <f t="shared" si="32"/>
        <v>0</v>
      </c>
      <c r="N108" s="119">
        <f t="shared" si="32"/>
        <v>0</v>
      </c>
      <c r="O108" s="119">
        <f>O93*$P108</f>
        <v>0</v>
      </c>
      <c r="P108" s="195"/>
      <c r="Q108" s="93"/>
      <c r="R108" s="251"/>
      <c r="S108" s="252"/>
      <c r="T108" s="250"/>
      <c r="U108" s="250"/>
      <c r="V108" s="253"/>
      <c r="W108" s="16"/>
      <c r="X108" s="16"/>
      <c r="Y108" s="16"/>
      <c r="Z108" s="16"/>
      <c r="AA108" s="16"/>
      <c r="AB108" s="16"/>
      <c r="AC108" s="16"/>
      <c r="AD108" s="16"/>
      <c r="AE108" s="16"/>
    </row>
    <row r="109" spans="2:31" ht="18.75" customHeight="1" thickBot="1" x14ac:dyDescent="0.2">
      <c r="B109" s="158" t="s">
        <v>25</v>
      </c>
      <c r="C109" s="159" t="s">
        <v>74</v>
      </c>
      <c r="D109" s="163">
        <f>INT(SUM(D103:D107)-D108)</f>
        <v>0</v>
      </c>
      <c r="E109" s="163">
        <f t="shared" ref="E109:M109" si="33">INT(SUM(E103:E107)-E108)</f>
        <v>0</v>
      </c>
      <c r="F109" s="164">
        <f t="shared" si="33"/>
        <v>0</v>
      </c>
      <c r="G109" s="164">
        <f t="shared" si="33"/>
        <v>0</v>
      </c>
      <c r="H109" s="164">
        <f t="shared" si="33"/>
        <v>0</v>
      </c>
      <c r="I109" s="164">
        <f t="shared" si="33"/>
        <v>0</v>
      </c>
      <c r="J109" s="164">
        <f t="shared" si="33"/>
        <v>0</v>
      </c>
      <c r="K109" s="164">
        <f t="shared" si="33"/>
        <v>0</v>
      </c>
      <c r="L109" s="164">
        <f t="shared" si="33"/>
        <v>0</v>
      </c>
      <c r="M109" s="164">
        <f t="shared" si="33"/>
        <v>0</v>
      </c>
      <c r="N109" s="164">
        <f>INT(SUM(N103:N107)-N108)</f>
        <v>0</v>
      </c>
      <c r="O109" s="164">
        <f>INT(SUM(O103:O107)-O108)</f>
        <v>0</v>
      </c>
      <c r="P109" s="110">
        <f>SUM(D109:O109)</f>
        <v>0</v>
      </c>
      <c r="Q109" s="94"/>
      <c r="R109" s="260"/>
      <c r="S109" s="260"/>
      <c r="T109" s="260"/>
      <c r="U109" s="260"/>
      <c r="V109" s="260"/>
      <c r="W109" s="16"/>
      <c r="X109" s="16"/>
      <c r="Y109" s="16"/>
      <c r="Z109" s="16"/>
      <c r="AA109" s="16"/>
      <c r="AB109" s="16"/>
      <c r="AC109" s="16"/>
      <c r="AD109" s="16"/>
      <c r="AE109" s="16"/>
    </row>
    <row r="110" spans="2:31" s="20" customFormat="1" ht="21" customHeight="1" x14ac:dyDescent="0.15">
      <c r="B110" s="24"/>
      <c r="C110" s="109" t="s">
        <v>31</v>
      </c>
      <c r="D110" s="24"/>
      <c r="E110" s="24"/>
      <c r="F110" s="24"/>
      <c r="G110" s="24"/>
      <c r="H110" s="24"/>
      <c r="I110" s="24"/>
      <c r="J110" s="24"/>
      <c r="K110" s="24"/>
      <c r="L110" s="24"/>
      <c r="M110" s="24"/>
      <c r="N110" s="24"/>
      <c r="O110" s="42"/>
      <c r="P110" s="111"/>
      <c r="Q110" s="68"/>
      <c r="R110" s="173"/>
      <c r="S110" s="174"/>
      <c r="T110" s="175"/>
      <c r="U110" s="176"/>
      <c r="V110" s="176"/>
      <c r="W110" s="26"/>
      <c r="X110" s="26"/>
      <c r="Y110" s="26"/>
      <c r="Z110" s="26"/>
      <c r="AA110" s="26"/>
      <c r="AB110" s="26"/>
      <c r="AC110" s="26"/>
      <c r="AD110" s="26"/>
      <c r="AE110" s="26"/>
    </row>
    <row r="111" spans="2:31" ht="18" customHeight="1" x14ac:dyDescent="0.15">
      <c r="B111" s="44" t="str">
        <f>B$9</f>
        <v>仙台市水道局浄水施設電力需給</v>
      </c>
      <c r="D111" s="45"/>
      <c r="E111" s="45"/>
      <c r="F111" s="45"/>
      <c r="H111" s="280">
        <f>H$9</f>
        <v>45566</v>
      </c>
      <c r="I111" s="280"/>
      <c r="J111" s="201" t="s">
        <v>0</v>
      </c>
      <c r="K111" s="281">
        <f>K$9</f>
        <v>46295</v>
      </c>
      <c r="L111" s="281"/>
      <c r="M111" s="212" t="str">
        <f>M$9</f>
        <v>24ヶ月(データは12か月分)</v>
      </c>
      <c r="N111" s="47"/>
      <c r="P111" s="80" t="s">
        <v>115</v>
      </c>
      <c r="Q111" s="85"/>
      <c r="R111" s="251"/>
      <c r="S111" s="252"/>
      <c r="T111" s="252"/>
      <c r="U111" s="252"/>
      <c r="V111" s="252"/>
    </row>
    <row r="112" spans="2:31" s="20" customFormat="1" ht="12" customHeight="1" x14ac:dyDescent="0.15">
      <c r="B112" s="272" t="s">
        <v>58</v>
      </c>
      <c r="C112" s="272"/>
      <c r="D112" s="272"/>
      <c r="E112" s="272"/>
      <c r="F112" s="272"/>
      <c r="G112" s="272"/>
      <c r="H112" s="272"/>
      <c r="I112" s="272"/>
      <c r="J112" s="272"/>
      <c r="K112" s="272"/>
      <c r="L112" s="272"/>
      <c r="M112" s="272"/>
      <c r="N112" s="272"/>
      <c r="O112" s="272"/>
      <c r="P112" s="272"/>
      <c r="Q112" s="202"/>
      <c r="R112" s="254"/>
      <c r="S112" s="88"/>
      <c r="T112" s="88"/>
      <c r="U112" s="88"/>
      <c r="V112" s="88"/>
    </row>
    <row r="113" spans="2:22" s="20" customFormat="1" ht="12" customHeight="1" x14ac:dyDescent="0.15">
      <c r="B113" s="272"/>
      <c r="C113" s="272"/>
      <c r="D113" s="272"/>
      <c r="E113" s="272"/>
      <c r="F113" s="272"/>
      <c r="G113" s="272"/>
      <c r="H113" s="272"/>
      <c r="I113" s="272"/>
      <c r="J113" s="272"/>
      <c r="K113" s="272"/>
      <c r="L113" s="272"/>
      <c r="M113" s="272"/>
      <c r="N113" s="272"/>
      <c r="O113" s="272"/>
      <c r="P113" s="272"/>
      <c r="Q113" s="202"/>
      <c r="R113" s="254"/>
      <c r="S113" s="88"/>
      <c r="T113" s="88"/>
      <c r="U113" s="88"/>
      <c r="V113" s="88"/>
    </row>
    <row r="114" spans="2:22" s="20" customFormat="1" ht="19.5" customHeight="1" thickBot="1" x14ac:dyDescent="0.2">
      <c r="B114" s="134">
        <v>5</v>
      </c>
      <c r="C114" s="108"/>
      <c r="D114" s="21"/>
      <c r="E114" s="21"/>
      <c r="F114" s="21"/>
      <c r="G114" s="21"/>
      <c r="H114" s="21"/>
      <c r="I114" s="21"/>
      <c r="J114" s="21"/>
      <c r="K114" s="21"/>
      <c r="L114" s="22"/>
      <c r="M114" s="22"/>
      <c r="N114" s="22"/>
      <c r="O114" s="22"/>
      <c r="P114" s="23"/>
      <c r="Q114" s="23"/>
      <c r="R114" s="254"/>
      <c r="S114" s="88"/>
      <c r="T114" s="2"/>
      <c r="U114" s="2"/>
      <c r="V114" s="88"/>
    </row>
    <row r="115" spans="2:22" s="20" customFormat="1" ht="18" customHeight="1" x14ac:dyDescent="0.15">
      <c r="B115" s="266" t="s">
        <v>148</v>
      </c>
      <c r="C115" s="64" t="s">
        <v>175</v>
      </c>
      <c r="D115" s="50"/>
      <c r="E115" s="50"/>
      <c r="F115" s="50"/>
      <c r="G115" s="54"/>
      <c r="H115" s="55" t="s">
        <v>37</v>
      </c>
      <c r="I115" s="268">
        <f>MAX(D121:O121)</f>
        <v>165</v>
      </c>
      <c r="J115" s="268"/>
      <c r="K115" s="269" t="s">
        <v>39</v>
      </c>
      <c r="L115" s="269"/>
      <c r="M115" s="56" t="s">
        <v>155</v>
      </c>
      <c r="N115" s="50"/>
      <c r="O115" s="237" t="s">
        <v>111</v>
      </c>
      <c r="P115" s="238"/>
      <c r="Q115" s="83"/>
      <c r="R115" s="254"/>
      <c r="S115" s="88"/>
      <c r="T115" s="88"/>
      <c r="U115" s="88"/>
      <c r="V115" s="88"/>
    </row>
    <row r="116" spans="2:22" s="20" customFormat="1" ht="20.25" customHeight="1" thickBot="1" x14ac:dyDescent="0.2">
      <c r="B116" s="267"/>
      <c r="C116" s="184" t="s">
        <v>153</v>
      </c>
      <c r="D116" s="67"/>
      <c r="E116" s="51"/>
      <c r="F116" s="51"/>
      <c r="G116" s="57"/>
      <c r="H116" s="52" t="s">
        <v>36</v>
      </c>
      <c r="I116" s="270">
        <v>500</v>
      </c>
      <c r="J116" s="270"/>
      <c r="K116" s="271" t="s">
        <v>38</v>
      </c>
      <c r="L116" s="271"/>
      <c r="M116" s="141">
        <v>625</v>
      </c>
      <c r="N116" s="140"/>
      <c r="O116" s="51"/>
      <c r="P116" s="53"/>
      <c r="Q116" s="49"/>
      <c r="R116" s="254"/>
      <c r="S116" s="88"/>
      <c r="T116" s="88"/>
      <c r="U116" s="88"/>
      <c r="V116" s="255"/>
    </row>
    <row r="117" spans="2:22" ht="18.75" customHeight="1" x14ac:dyDescent="0.15">
      <c r="B117" s="273" t="s">
        <v>1</v>
      </c>
      <c r="C117" s="273" t="s">
        <v>2</v>
      </c>
      <c r="D117" s="275" t="s">
        <v>141</v>
      </c>
      <c r="E117" s="276"/>
      <c r="F117" s="276"/>
      <c r="G117" s="276"/>
      <c r="H117" s="276"/>
      <c r="I117" s="276"/>
      <c r="J117" s="275" t="s">
        <v>141</v>
      </c>
      <c r="K117" s="276"/>
      <c r="L117" s="276"/>
      <c r="M117" s="276"/>
      <c r="N117" s="276"/>
      <c r="O117" s="276"/>
      <c r="P117" s="273" t="s">
        <v>14</v>
      </c>
      <c r="Q117" s="86"/>
      <c r="R117" s="260"/>
      <c r="S117" s="260"/>
      <c r="T117" s="260"/>
      <c r="U117" s="260"/>
      <c r="V117" s="260"/>
    </row>
    <row r="118" spans="2:22" ht="18.75" customHeight="1" thickBot="1" x14ac:dyDescent="0.2">
      <c r="B118" s="277"/>
      <c r="C118" s="277"/>
      <c r="D118" s="32" t="s">
        <v>118</v>
      </c>
      <c r="E118" s="32" t="s">
        <v>119</v>
      </c>
      <c r="F118" s="32" t="s">
        <v>120</v>
      </c>
      <c r="G118" s="32" t="s">
        <v>121</v>
      </c>
      <c r="H118" s="32" t="s">
        <v>122</v>
      </c>
      <c r="I118" s="32" t="s">
        <v>13</v>
      </c>
      <c r="J118" s="32" t="s">
        <v>124</v>
      </c>
      <c r="K118" s="32" t="s">
        <v>125</v>
      </c>
      <c r="L118" s="32" t="s">
        <v>126</v>
      </c>
      <c r="M118" s="34" t="s">
        <v>127</v>
      </c>
      <c r="N118" s="34" t="s">
        <v>128</v>
      </c>
      <c r="O118" s="34" t="s">
        <v>129</v>
      </c>
      <c r="P118" s="274"/>
      <c r="Q118" s="28"/>
      <c r="R118" s="244"/>
      <c r="S118" s="245"/>
      <c r="T118" s="246"/>
      <c r="U118" s="245"/>
      <c r="V118" s="247"/>
    </row>
    <row r="119" spans="2:22" ht="18.75" customHeight="1" x14ac:dyDescent="0.15">
      <c r="B119" s="100" t="s">
        <v>26</v>
      </c>
      <c r="C119" s="29" t="s">
        <v>4</v>
      </c>
      <c r="D119" s="6">
        <v>53312</v>
      </c>
      <c r="E119" s="6">
        <v>51768</v>
      </c>
      <c r="F119" s="6">
        <v>68328</v>
      </c>
      <c r="G119" s="6">
        <v>81050</v>
      </c>
      <c r="H119" s="6">
        <v>74415</v>
      </c>
      <c r="I119" s="6">
        <v>76916</v>
      </c>
      <c r="J119" s="6">
        <v>51666</v>
      </c>
      <c r="K119" s="6">
        <v>48829</v>
      </c>
      <c r="L119" s="6">
        <v>51493</v>
      </c>
      <c r="M119" s="6">
        <v>59490</v>
      </c>
      <c r="N119" s="6">
        <v>64668</v>
      </c>
      <c r="O119" s="6">
        <v>55486</v>
      </c>
      <c r="P119" s="33" t="str">
        <f>"計 "&amp;TEXT(SUM(D119:O119),"#,#")&amp;" kWh"</f>
        <v>計 737,421 kWh</v>
      </c>
      <c r="Q119" s="87"/>
      <c r="R119" s="248"/>
      <c r="S119" s="245"/>
      <c r="T119" s="244"/>
      <c r="U119" s="131"/>
      <c r="V119" s="249"/>
    </row>
    <row r="120" spans="2:22" ht="18.75" customHeight="1" x14ac:dyDescent="0.15">
      <c r="B120" s="101" t="s">
        <v>54</v>
      </c>
      <c r="C120" s="30" t="s">
        <v>5</v>
      </c>
      <c r="D120" s="9">
        <f t="shared" ref="D120:O120" si="34">$I$115</f>
        <v>165</v>
      </c>
      <c r="E120" s="9">
        <f t="shared" si="34"/>
        <v>165</v>
      </c>
      <c r="F120" s="10">
        <f t="shared" si="34"/>
        <v>165</v>
      </c>
      <c r="G120" s="10">
        <f t="shared" si="34"/>
        <v>165</v>
      </c>
      <c r="H120" s="10">
        <f t="shared" si="34"/>
        <v>165</v>
      </c>
      <c r="I120" s="10">
        <f t="shared" si="34"/>
        <v>165</v>
      </c>
      <c r="J120" s="10">
        <f t="shared" si="34"/>
        <v>165</v>
      </c>
      <c r="K120" s="10">
        <f t="shared" si="34"/>
        <v>165</v>
      </c>
      <c r="L120" s="10">
        <f t="shared" si="34"/>
        <v>165</v>
      </c>
      <c r="M120" s="10">
        <f t="shared" si="34"/>
        <v>165</v>
      </c>
      <c r="N120" s="10">
        <f t="shared" si="34"/>
        <v>165</v>
      </c>
      <c r="O120" s="10">
        <f t="shared" si="34"/>
        <v>165</v>
      </c>
      <c r="P120" s="58"/>
      <c r="Q120" s="87"/>
      <c r="R120" s="250"/>
      <c r="S120" s="245"/>
      <c r="T120" s="244"/>
      <c r="U120" s="131"/>
      <c r="V120" s="249"/>
    </row>
    <row r="121" spans="2:22" ht="18.75" customHeight="1" x14ac:dyDescent="0.15">
      <c r="B121" s="102" t="s">
        <v>55</v>
      </c>
      <c r="C121" s="76"/>
      <c r="D121" s="135">
        <v>154</v>
      </c>
      <c r="E121" s="74">
        <v>154</v>
      </c>
      <c r="F121" s="74">
        <v>154</v>
      </c>
      <c r="G121" s="74">
        <v>158</v>
      </c>
      <c r="H121" s="74">
        <v>163</v>
      </c>
      <c r="I121" s="74">
        <v>165</v>
      </c>
      <c r="J121" s="74">
        <v>154</v>
      </c>
      <c r="K121" s="74">
        <v>154</v>
      </c>
      <c r="L121" s="74">
        <v>154</v>
      </c>
      <c r="M121" s="74">
        <v>154</v>
      </c>
      <c r="N121" s="74">
        <v>154</v>
      </c>
      <c r="O121" s="136">
        <v>154</v>
      </c>
      <c r="P121" s="58" t="str">
        <f>"平均 "&amp;TEXT(AVERAGE(D121:O121),"#,#.#")&amp;" kW"</f>
        <v>平均 156. kW</v>
      </c>
      <c r="Q121" s="87"/>
      <c r="R121" s="248"/>
      <c r="S121" s="245"/>
      <c r="T121" s="244"/>
      <c r="U121" s="131"/>
      <c r="V121" s="249"/>
    </row>
    <row r="122" spans="2:22" ht="18.75" customHeight="1" x14ac:dyDescent="0.15">
      <c r="B122" s="103" t="s">
        <v>56</v>
      </c>
      <c r="C122" s="61" t="s">
        <v>6</v>
      </c>
      <c r="D122" s="233">
        <v>100</v>
      </c>
      <c r="E122" s="234">
        <v>100</v>
      </c>
      <c r="F122" s="234">
        <v>100</v>
      </c>
      <c r="G122" s="234">
        <v>100</v>
      </c>
      <c r="H122" s="234">
        <v>100</v>
      </c>
      <c r="I122" s="234">
        <v>100</v>
      </c>
      <c r="J122" s="234">
        <v>100</v>
      </c>
      <c r="K122" s="234">
        <v>100</v>
      </c>
      <c r="L122" s="234">
        <v>100</v>
      </c>
      <c r="M122" s="234">
        <v>100</v>
      </c>
      <c r="N122" s="234">
        <v>100</v>
      </c>
      <c r="O122" s="234">
        <v>100</v>
      </c>
      <c r="P122" s="81"/>
      <c r="Q122" s="88"/>
      <c r="R122" s="251"/>
      <c r="S122" s="252"/>
      <c r="T122" s="244"/>
      <c r="U122" s="131"/>
      <c r="V122" s="249"/>
    </row>
    <row r="123" spans="2:22" ht="18.75" customHeight="1" thickBot="1" x14ac:dyDescent="0.2">
      <c r="B123" s="104" t="s">
        <v>57</v>
      </c>
      <c r="C123" s="77"/>
      <c r="D123" s="135">
        <v>100</v>
      </c>
      <c r="E123" s="74">
        <v>100</v>
      </c>
      <c r="F123" s="74">
        <v>100</v>
      </c>
      <c r="G123" s="74">
        <v>100</v>
      </c>
      <c r="H123" s="74">
        <v>100</v>
      </c>
      <c r="I123" s="74">
        <v>100</v>
      </c>
      <c r="J123" s="74">
        <v>100</v>
      </c>
      <c r="K123" s="74">
        <v>100</v>
      </c>
      <c r="L123" s="74">
        <v>100</v>
      </c>
      <c r="M123" s="74">
        <v>100</v>
      </c>
      <c r="N123" s="74">
        <v>100</v>
      </c>
      <c r="O123" s="136">
        <v>100</v>
      </c>
      <c r="P123" s="82" t="str">
        <f>"平均 "&amp;ROUNDDOWN(AVERAGE(D123:O123),2)&amp;" %"</f>
        <v>平均 100 %</v>
      </c>
      <c r="Q123" s="89"/>
      <c r="R123" s="256"/>
      <c r="S123" s="247"/>
      <c r="T123" s="252"/>
      <c r="U123" s="257"/>
      <c r="V123" s="252"/>
    </row>
    <row r="124" spans="2:22" ht="18.75" customHeight="1" x14ac:dyDescent="0.15">
      <c r="B124" s="100" t="s">
        <v>19</v>
      </c>
      <c r="C124" s="29" t="s">
        <v>7</v>
      </c>
      <c r="D124" s="137">
        <v>0</v>
      </c>
      <c r="E124" s="6">
        <v>0</v>
      </c>
      <c r="F124" s="7">
        <v>0</v>
      </c>
      <c r="G124" s="7">
        <v>0</v>
      </c>
      <c r="H124" s="7">
        <v>0</v>
      </c>
      <c r="I124" s="7">
        <v>0</v>
      </c>
      <c r="J124" s="7">
        <v>0</v>
      </c>
      <c r="K124" s="7">
        <v>0</v>
      </c>
      <c r="L124" s="7">
        <v>0</v>
      </c>
      <c r="M124" s="7">
        <v>7289</v>
      </c>
      <c r="N124" s="7">
        <v>7869</v>
      </c>
      <c r="O124" s="138">
        <v>6417</v>
      </c>
      <c r="P124" s="261" t="str">
        <f>$P$22</f>
        <v>2021.10月
～2022.9月
実績</v>
      </c>
      <c r="Q124" s="90"/>
      <c r="R124" s="251"/>
      <c r="S124" s="252"/>
      <c r="T124" s="252"/>
      <c r="U124" s="246"/>
      <c r="V124" s="252"/>
    </row>
    <row r="125" spans="2:22" ht="18.75" customHeight="1" x14ac:dyDescent="0.15">
      <c r="B125" s="101" t="s">
        <v>20</v>
      </c>
      <c r="C125" s="30" t="s">
        <v>15</v>
      </c>
      <c r="D125" s="36">
        <v>27585</v>
      </c>
      <c r="E125" s="13">
        <v>25810</v>
      </c>
      <c r="F125" s="14">
        <v>33263</v>
      </c>
      <c r="G125" s="14">
        <v>36702</v>
      </c>
      <c r="H125" s="12">
        <v>36890</v>
      </c>
      <c r="I125" s="12">
        <v>39350</v>
      </c>
      <c r="J125" s="12">
        <v>25639</v>
      </c>
      <c r="K125" s="14">
        <v>22047</v>
      </c>
      <c r="L125" s="14">
        <v>28702</v>
      </c>
      <c r="M125" s="14">
        <v>23681</v>
      </c>
      <c r="N125" s="14">
        <v>25701</v>
      </c>
      <c r="O125" s="37">
        <v>21416</v>
      </c>
      <c r="P125" s="262"/>
      <c r="Q125" s="90"/>
      <c r="R125" s="251"/>
      <c r="S125" s="252"/>
      <c r="T125" s="250"/>
      <c r="U125" s="252"/>
      <c r="V125" s="252"/>
    </row>
    <row r="126" spans="2:22" ht="18.75" customHeight="1" x14ac:dyDescent="0.15">
      <c r="B126" s="103" t="s">
        <v>21</v>
      </c>
      <c r="C126" s="61" t="s">
        <v>16</v>
      </c>
      <c r="D126" s="38">
        <v>25727</v>
      </c>
      <c r="E126" s="60">
        <v>25958</v>
      </c>
      <c r="F126" s="12">
        <v>35065</v>
      </c>
      <c r="G126" s="12">
        <v>44348</v>
      </c>
      <c r="H126" s="12">
        <v>37525</v>
      </c>
      <c r="I126" s="12">
        <v>37566</v>
      </c>
      <c r="J126" s="12">
        <v>26027</v>
      </c>
      <c r="K126" s="12">
        <v>26782</v>
      </c>
      <c r="L126" s="12">
        <v>22791</v>
      </c>
      <c r="M126" s="12">
        <v>28520</v>
      </c>
      <c r="N126" s="12">
        <v>31098</v>
      </c>
      <c r="O126" s="39">
        <v>27653</v>
      </c>
      <c r="P126" s="262"/>
      <c r="Q126" s="90"/>
      <c r="R126" s="251"/>
      <c r="S126" s="252"/>
      <c r="T126" s="252"/>
      <c r="U126" s="252"/>
      <c r="V126" s="252"/>
    </row>
    <row r="127" spans="2:22" ht="18.75" customHeight="1" x14ac:dyDescent="0.15">
      <c r="B127" s="105" t="s">
        <v>40</v>
      </c>
      <c r="C127" s="78"/>
      <c r="D127" s="38">
        <v>108</v>
      </c>
      <c r="E127" s="60">
        <v>124</v>
      </c>
      <c r="F127" s="12">
        <v>141</v>
      </c>
      <c r="G127" s="12">
        <v>158</v>
      </c>
      <c r="H127" s="12">
        <v>163</v>
      </c>
      <c r="I127" s="12">
        <v>165</v>
      </c>
      <c r="J127" s="12">
        <v>106</v>
      </c>
      <c r="K127" s="12">
        <v>109</v>
      </c>
      <c r="L127" s="12">
        <v>125</v>
      </c>
      <c r="M127" s="12">
        <v>137</v>
      </c>
      <c r="N127" s="12">
        <v>140</v>
      </c>
      <c r="O127" s="39">
        <v>111</v>
      </c>
      <c r="P127" s="262"/>
      <c r="Q127" s="90"/>
    </row>
    <row r="128" spans="2:22" ht="18.75" customHeight="1" thickBot="1" x14ac:dyDescent="0.2">
      <c r="B128" s="104" t="s">
        <v>41</v>
      </c>
      <c r="C128" s="77"/>
      <c r="D128" s="66">
        <f>ROUND(D119/D127/30/24*100,1)</f>
        <v>68.599999999999994</v>
      </c>
      <c r="E128" s="65">
        <f>ROUND(E119/E127/30/24*100,1)</f>
        <v>58</v>
      </c>
      <c r="F128" s="63">
        <f t="shared" ref="F128:O128" si="35">ROUND(F119/F127/30/24*100,1)</f>
        <v>67.3</v>
      </c>
      <c r="G128" s="63">
        <f t="shared" si="35"/>
        <v>71.2</v>
      </c>
      <c r="H128" s="63">
        <f t="shared" si="35"/>
        <v>63.4</v>
      </c>
      <c r="I128" s="63">
        <f t="shared" si="35"/>
        <v>64.7</v>
      </c>
      <c r="J128" s="63">
        <f t="shared" si="35"/>
        <v>67.7</v>
      </c>
      <c r="K128" s="63">
        <f t="shared" si="35"/>
        <v>62.2</v>
      </c>
      <c r="L128" s="63">
        <f t="shared" si="35"/>
        <v>57.2</v>
      </c>
      <c r="M128" s="63">
        <f t="shared" si="35"/>
        <v>60.3</v>
      </c>
      <c r="N128" s="63">
        <f t="shared" si="35"/>
        <v>64.2</v>
      </c>
      <c r="O128" s="62">
        <f t="shared" si="35"/>
        <v>69.400000000000006</v>
      </c>
      <c r="P128" s="58" t="str">
        <f>"平均 "&amp;TEXT(AVERAGE(D128:O128),"#,#.#")&amp;" %"</f>
        <v>平均 64.5 %</v>
      </c>
      <c r="Q128" s="87"/>
    </row>
    <row r="129" spans="2:31" ht="18.75" customHeight="1" thickBot="1" x14ac:dyDescent="0.2">
      <c r="B129" s="263" t="s">
        <v>8</v>
      </c>
      <c r="C129" s="264"/>
      <c r="D129" s="263" t="s">
        <v>9</v>
      </c>
      <c r="E129" s="265"/>
      <c r="F129" s="265"/>
      <c r="G129" s="265"/>
      <c r="H129" s="265"/>
      <c r="I129" s="265"/>
      <c r="J129" s="265"/>
      <c r="K129" s="265"/>
      <c r="L129" s="265"/>
      <c r="M129" s="265"/>
      <c r="N129" s="265"/>
      <c r="O129" s="265"/>
      <c r="P129" s="59" t="s">
        <v>30</v>
      </c>
      <c r="Q129" s="91"/>
      <c r="T129" s="16"/>
      <c r="U129" s="16"/>
      <c r="V129" s="16"/>
      <c r="W129" s="16"/>
      <c r="X129" s="16"/>
      <c r="Y129" s="16"/>
      <c r="Z129" s="16"/>
      <c r="AA129" s="16"/>
      <c r="AB129" s="16"/>
      <c r="AC129" s="16"/>
      <c r="AD129" s="16"/>
      <c r="AE129" s="16"/>
    </row>
    <row r="130" spans="2:31" ht="18.75" customHeight="1" x14ac:dyDescent="0.15">
      <c r="B130" s="100" t="s">
        <v>22</v>
      </c>
      <c r="C130" s="107" t="s">
        <v>42</v>
      </c>
      <c r="D130" s="115">
        <f>ROUNDDOWN(D120*$P$130*(1.85-D122/100),2)</f>
        <v>0</v>
      </c>
      <c r="E130" s="115">
        <f>ROUNDDOWN(E120*$P$130*(1.85-E122/100),2)</f>
        <v>0</v>
      </c>
      <c r="F130" s="115">
        <f t="shared" ref="F130:N130" si="36">ROUNDDOWN(F120*$P$130*(1.85-F122/100),2)</f>
        <v>0</v>
      </c>
      <c r="G130" s="115">
        <f t="shared" si="36"/>
        <v>0</v>
      </c>
      <c r="H130" s="115">
        <f t="shared" si="36"/>
        <v>0</v>
      </c>
      <c r="I130" s="115">
        <f t="shared" si="36"/>
        <v>0</v>
      </c>
      <c r="J130" s="115">
        <f t="shared" si="36"/>
        <v>0</v>
      </c>
      <c r="K130" s="115">
        <f t="shared" si="36"/>
        <v>0</v>
      </c>
      <c r="L130" s="115">
        <f t="shared" si="36"/>
        <v>0</v>
      </c>
      <c r="M130" s="115">
        <f t="shared" si="36"/>
        <v>0</v>
      </c>
      <c r="N130" s="115">
        <f t="shared" si="36"/>
        <v>0</v>
      </c>
      <c r="O130" s="116">
        <f>ROUNDDOWN(O120*$P$130*(1.85-O122/100),2)</f>
        <v>0</v>
      </c>
      <c r="P130" s="128"/>
      <c r="Q130" s="92"/>
      <c r="T130" s="16"/>
      <c r="U130" s="16"/>
      <c r="V130" s="16"/>
      <c r="W130" s="16"/>
      <c r="X130" s="16"/>
      <c r="Y130" s="16"/>
      <c r="Z130" s="16"/>
      <c r="AA130" s="16"/>
      <c r="AB130" s="16"/>
      <c r="AC130" s="16"/>
      <c r="AD130" s="16"/>
      <c r="AE130" s="16"/>
    </row>
    <row r="131" spans="2:31" ht="18.75" customHeight="1" x14ac:dyDescent="0.15">
      <c r="B131" s="103" t="s">
        <v>23</v>
      </c>
      <c r="C131" s="35" t="s">
        <v>17</v>
      </c>
      <c r="D131" s="117">
        <f>D124*$P$131</f>
        <v>0</v>
      </c>
      <c r="E131" s="118">
        <f>E124*$P$131</f>
        <v>0</v>
      </c>
      <c r="F131" s="118">
        <f t="shared" ref="F131:N131" si="37">F124*$P$131</f>
        <v>0</v>
      </c>
      <c r="G131" s="118">
        <f t="shared" si="37"/>
        <v>0</v>
      </c>
      <c r="H131" s="118">
        <f t="shared" si="37"/>
        <v>0</v>
      </c>
      <c r="I131" s="118">
        <f t="shared" si="37"/>
        <v>0</v>
      </c>
      <c r="J131" s="118">
        <f t="shared" si="37"/>
        <v>0</v>
      </c>
      <c r="K131" s="118">
        <f t="shared" si="37"/>
        <v>0</v>
      </c>
      <c r="L131" s="118">
        <f t="shared" si="37"/>
        <v>0</v>
      </c>
      <c r="M131" s="118">
        <f t="shared" si="37"/>
        <v>0</v>
      </c>
      <c r="N131" s="118">
        <f t="shared" si="37"/>
        <v>0</v>
      </c>
      <c r="O131" s="120">
        <f>O124*$P$131</f>
        <v>0</v>
      </c>
      <c r="P131" s="129"/>
      <c r="Q131" s="93"/>
      <c r="T131" s="16"/>
      <c r="U131" s="16"/>
      <c r="V131" s="16"/>
      <c r="W131" s="16"/>
      <c r="X131" s="16"/>
      <c r="Y131" s="16"/>
      <c r="Z131" s="16"/>
      <c r="AA131" s="16"/>
      <c r="AB131" s="16"/>
      <c r="AC131" s="16"/>
      <c r="AD131" s="16"/>
      <c r="AE131" s="16"/>
    </row>
    <row r="132" spans="2:31" ht="18.75" customHeight="1" x14ac:dyDescent="0.15">
      <c r="B132" s="103" t="s">
        <v>32</v>
      </c>
      <c r="C132" s="35" t="s">
        <v>18</v>
      </c>
      <c r="D132" s="121"/>
      <c r="E132" s="122"/>
      <c r="F132" s="123"/>
      <c r="G132" s="123"/>
      <c r="H132" s="123"/>
      <c r="I132" s="123"/>
      <c r="J132" s="123"/>
      <c r="K132" s="123"/>
      <c r="L132" s="123"/>
      <c r="M132" s="119">
        <f>M125*$P$132</f>
        <v>0</v>
      </c>
      <c r="N132" s="119">
        <f>N125*$P$132</f>
        <v>0</v>
      </c>
      <c r="O132" s="120">
        <f>O125*$P$132</f>
        <v>0</v>
      </c>
      <c r="P132" s="129"/>
      <c r="Q132" s="93"/>
      <c r="T132" s="16"/>
      <c r="U132" s="16"/>
      <c r="V132" s="16"/>
      <c r="W132" s="16"/>
      <c r="X132" s="16"/>
      <c r="Y132" s="16"/>
      <c r="Z132" s="16"/>
      <c r="AA132" s="16"/>
      <c r="AB132" s="16"/>
      <c r="AC132" s="16"/>
      <c r="AD132" s="16"/>
      <c r="AE132" s="16"/>
    </row>
    <row r="133" spans="2:31" ht="18.75" customHeight="1" x14ac:dyDescent="0.15">
      <c r="B133" s="103" t="s">
        <v>33</v>
      </c>
      <c r="C133" s="35" t="s">
        <v>34</v>
      </c>
      <c r="D133" s="117">
        <f>D125*$P$133</f>
        <v>0</v>
      </c>
      <c r="E133" s="118">
        <f>E125*$P$133</f>
        <v>0</v>
      </c>
      <c r="F133" s="118">
        <f t="shared" ref="F133:L133" si="38">F125*$P$133</f>
        <v>0</v>
      </c>
      <c r="G133" s="118">
        <f t="shared" si="38"/>
        <v>0</v>
      </c>
      <c r="H133" s="118">
        <f t="shared" si="38"/>
        <v>0</v>
      </c>
      <c r="I133" s="118">
        <f t="shared" si="38"/>
        <v>0</v>
      </c>
      <c r="J133" s="118">
        <f t="shared" si="38"/>
        <v>0</v>
      </c>
      <c r="K133" s="118">
        <f t="shared" si="38"/>
        <v>0</v>
      </c>
      <c r="L133" s="118">
        <f t="shared" si="38"/>
        <v>0</v>
      </c>
      <c r="M133" s="123"/>
      <c r="N133" s="123"/>
      <c r="O133" s="124"/>
      <c r="P133" s="129"/>
      <c r="Q133" s="93"/>
      <c r="T133" s="16"/>
      <c r="U133" s="16"/>
      <c r="V133" s="16"/>
      <c r="W133" s="16"/>
      <c r="X133" s="16"/>
      <c r="Y133" s="16"/>
      <c r="Z133" s="16"/>
      <c r="AA133" s="16"/>
      <c r="AB133" s="16"/>
      <c r="AC133" s="16"/>
      <c r="AD133" s="16"/>
      <c r="AE133" s="16"/>
    </row>
    <row r="134" spans="2:31" ht="18.75" customHeight="1" x14ac:dyDescent="0.15">
      <c r="B134" s="101" t="s">
        <v>24</v>
      </c>
      <c r="C134" s="160" t="s">
        <v>35</v>
      </c>
      <c r="D134" s="161">
        <f>D126*$P$134</f>
        <v>0</v>
      </c>
      <c r="E134" s="161">
        <f>E126*$P$134</f>
        <v>0</v>
      </c>
      <c r="F134" s="161">
        <f t="shared" ref="F134:N134" si="39">F126*$P$134</f>
        <v>0</v>
      </c>
      <c r="G134" s="161">
        <f t="shared" si="39"/>
        <v>0</v>
      </c>
      <c r="H134" s="161">
        <f t="shared" si="39"/>
        <v>0</v>
      </c>
      <c r="I134" s="161">
        <f t="shared" si="39"/>
        <v>0</v>
      </c>
      <c r="J134" s="161">
        <f t="shared" si="39"/>
        <v>0</v>
      </c>
      <c r="K134" s="161">
        <f t="shared" si="39"/>
        <v>0</v>
      </c>
      <c r="L134" s="161">
        <f t="shared" si="39"/>
        <v>0</v>
      </c>
      <c r="M134" s="161">
        <f t="shared" si="39"/>
        <v>0</v>
      </c>
      <c r="N134" s="161">
        <f t="shared" si="39"/>
        <v>0</v>
      </c>
      <c r="O134" s="127">
        <f>O126*$P$134</f>
        <v>0</v>
      </c>
      <c r="P134" s="162"/>
      <c r="Q134" s="93"/>
      <c r="T134" s="16"/>
      <c r="U134" s="16"/>
      <c r="V134" s="133"/>
      <c r="W134" s="16"/>
      <c r="X134" s="16"/>
      <c r="Y134" s="16"/>
      <c r="Z134" s="16"/>
      <c r="AA134" s="16"/>
      <c r="AB134" s="16"/>
      <c r="AC134" s="16"/>
      <c r="AD134" s="16"/>
      <c r="AE134" s="16"/>
    </row>
    <row r="135" spans="2:31" ht="18.75" customHeight="1" thickBot="1" x14ac:dyDescent="0.2">
      <c r="B135" s="103" t="s">
        <v>108</v>
      </c>
      <c r="C135" s="35" t="s">
        <v>73</v>
      </c>
      <c r="D135" s="165">
        <f>D120*$P$135</f>
        <v>0</v>
      </c>
      <c r="E135" s="118">
        <f>E120*$P135</f>
        <v>0</v>
      </c>
      <c r="F135" s="119">
        <f t="shared" ref="F135:N135" si="40">F120*$P135</f>
        <v>0</v>
      </c>
      <c r="G135" s="119">
        <f t="shared" si="40"/>
        <v>0</v>
      </c>
      <c r="H135" s="119">
        <f t="shared" si="40"/>
        <v>0</v>
      </c>
      <c r="I135" s="119">
        <f t="shared" si="40"/>
        <v>0</v>
      </c>
      <c r="J135" s="119">
        <f t="shared" si="40"/>
        <v>0</v>
      </c>
      <c r="K135" s="119">
        <f t="shared" si="40"/>
        <v>0</v>
      </c>
      <c r="L135" s="119">
        <f t="shared" si="40"/>
        <v>0</v>
      </c>
      <c r="M135" s="119">
        <f t="shared" si="40"/>
        <v>0</v>
      </c>
      <c r="N135" s="119">
        <f t="shared" si="40"/>
        <v>0</v>
      </c>
      <c r="O135" s="119">
        <f>O120*$P135</f>
        <v>0</v>
      </c>
      <c r="P135" s="195"/>
      <c r="Q135" s="93"/>
      <c r="T135" s="16"/>
      <c r="U135" s="16"/>
      <c r="V135" s="133"/>
      <c r="W135" s="16"/>
      <c r="X135" s="16"/>
      <c r="Y135" s="16"/>
      <c r="Z135" s="16"/>
      <c r="AA135" s="16"/>
      <c r="AB135" s="16"/>
      <c r="AC135" s="16"/>
      <c r="AD135" s="16"/>
      <c r="AE135" s="16"/>
    </row>
    <row r="136" spans="2:31" ht="18.75" customHeight="1" thickBot="1" x14ac:dyDescent="0.2">
      <c r="B136" s="158" t="s">
        <v>25</v>
      </c>
      <c r="C136" s="159" t="s">
        <v>74</v>
      </c>
      <c r="D136" s="163">
        <f>INT(SUM(D130:D134)-D135)</f>
        <v>0</v>
      </c>
      <c r="E136" s="163">
        <f t="shared" ref="E136:M136" si="41">INT(SUM(E130:E134)-E135)</f>
        <v>0</v>
      </c>
      <c r="F136" s="164">
        <f t="shared" si="41"/>
        <v>0</v>
      </c>
      <c r="G136" s="164">
        <f t="shared" si="41"/>
        <v>0</v>
      </c>
      <c r="H136" s="164">
        <f t="shared" si="41"/>
        <v>0</v>
      </c>
      <c r="I136" s="164">
        <f t="shared" si="41"/>
        <v>0</v>
      </c>
      <c r="J136" s="164">
        <f t="shared" si="41"/>
        <v>0</v>
      </c>
      <c r="K136" s="164">
        <f t="shared" si="41"/>
        <v>0</v>
      </c>
      <c r="L136" s="164">
        <f t="shared" si="41"/>
        <v>0</v>
      </c>
      <c r="M136" s="164">
        <f t="shared" si="41"/>
        <v>0</v>
      </c>
      <c r="N136" s="164">
        <f>INT(SUM(N130:N134)-N135)</f>
        <v>0</v>
      </c>
      <c r="O136" s="164">
        <f>INT(SUM(O130:O134)-O135)</f>
        <v>0</v>
      </c>
      <c r="P136" s="110">
        <f>SUM(D136:O136)</f>
        <v>0</v>
      </c>
      <c r="Q136" s="94"/>
      <c r="R136" s="260"/>
      <c r="S136" s="260"/>
      <c r="T136" s="260"/>
      <c r="U136" s="260"/>
      <c r="V136" s="260"/>
      <c r="W136" s="16"/>
      <c r="X136" s="16"/>
      <c r="Y136" s="16"/>
      <c r="Z136" s="16"/>
      <c r="AA136" s="16"/>
      <c r="AB136" s="16"/>
      <c r="AC136" s="16"/>
      <c r="AD136" s="16"/>
      <c r="AE136" s="16"/>
    </row>
    <row r="137" spans="2:31" s="20" customFormat="1" ht="21" customHeight="1" x14ac:dyDescent="0.15">
      <c r="B137" s="24"/>
      <c r="C137" s="109" t="s">
        <v>31</v>
      </c>
      <c r="D137" s="24"/>
      <c r="E137" s="24"/>
      <c r="F137" s="24"/>
      <c r="G137" s="24"/>
      <c r="H137" s="24"/>
      <c r="I137" s="24"/>
      <c r="J137" s="24"/>
      <c r="K137" s="49"/>
      <c r="L137" s="24"/>
      <c r="M137" s="24"/>
      <c r="N137" s="24"/>
      <c r="O137" s="42"/>
      <c r="P137" s="111"/>
      <c r="Q137" s="68"/>
      <c r="R137" s="173"/>
      <c r="S137" s="174"/>
      <c r="T137" s="175"/>
      <c r="U137" s="176"/>
      <c r="V137" s="176"/>
      <c r="W137" s="25"/>
      <c r="X137" s="25"/>
      <c r="Y137" s="25"/>
      <c r="Z137" s="25"/>
      <c r="AA137" s="25"/>
      <c r="AB137" s="25"/>
      <c r="AC137" s="25"/>
      <c r="AD137" s="25"/>
      <c r="AE137" s="25"/>
    </row>
    <row r="138" spans="2:31" s="20" customFormat="1" ht="21.75" customHeight="1" thickBot="1" x14ac:dyDescent="0.2">
      <c r="B138" s="134">
        <v>6</v>
      </c>
      <c r="C138" s="108"/>
      <c r="D138" s="24"/>
      <c r="E138" s="24"/>
      <c r="F138" s="24"/>
      <c r="G138" s="24"/>
      <c r="H138" s="24"/>
      <c r="I138" s="49"/>
      <c r="J138" s="49"/>
      <c r="K138" s="49"/>
      <c r="L138" s="24"/>
      <c r="M138" s="24"/>
      <c r="N138" s="24"/>
      <c r="O138" s="24"/>
      <c r="P138" s="24"/>
      <c r="Q138" s="24"/>
      <c r="R138" s="254"/>
      <c r="S138" s="88"/>
      <c r="T138" s="176"/>
      <c r="U138" s="176"/>
      <c r="V138" s="176"/>
      <c r="W138" s="25"/>
      <c r="X138" s="25"/>
      <c r="Y138" s="25"/>
      <c r="Z138" s="25"/>
      <c r="AA138" s="25"/>
      <c r="AB138" s="25"/>
      <c r="AC138" s="25"/>
      <c r="AD138" s="25"/>
      <c r="AE138" s="25"/>
    </row>
    <row r="139" spans="2:31" s="20" customFormat="1" ht="18" customHeight="1" x14ac:dyDescent="0.15">
      <c r="B139" s="266" t="s">
        <v>149</v>
      </c>
      <c r="C139" s="64" t="s">
        <v>165</v>
      </c>
      <c r="D139" s="50"/>
      <c r="E139" s="50"/>
      <c r="F139" s="50"/>
      <c r="G139" s="54"/>
      <c r="H139" s="55" t="s">
        <v>37</v>
      </c>
      <c r="I139" s="268">
        <f>MAX(D145:O145)</f>
        <v>412</v>
      </c>
      <c r="J139" s="268"/>
      <c r="K139" s="269" t="s">
        <v>39</v>
      </c>
      <c r="L139" s="269"/>
      <c r="M139" s="56" t="s">
        <v>155</v>
      </c>
      <c r="N139" s="50"/>
      <c r="O139" s="237" t="s">
        <v>111</v>
      </c>
      <c r="P139" s="238"/>
      <c r="Q139" s="83"/>
      <c r="R139" s="254"/>
      <c r="S139" s="88"/>
      <c r="T139" s="88"/>
      <c r="U139" s="88"/>
      <c r="V139" s="88"/>
    </row>
    <row r="140" spans="2:31" s="20" customFormat="1" ht="20.25" customHeight="1" thickBot="1" x14ac:dyDescent="0.2">
      <c r="B140" s="267"/>
      <c r="C140" s="184" t="s">
        <v>153</v>
      </c>
      <c r="D140" s="67"/>
      <c r="E140" s="51"/>
      <c r="F140" s="51"/>
      <c r="G140" s="57"/>
      <c r="H140" s="52" t="s">
        <v>36</v>
      </c>
      <c r="I140" s="270">
        <v>1000</v>
      </c>
      <c r="J140" s="270"/>
      <c r="K140" s="271" t="s">
        <v>38</v>
      </c>
      <c r="L140" s="271"/>
      <c r="M140" s="141">
        <v>625</v>
      </c>
      <c r="N140" s="140"/>
      <c r="O140" s="51"/>
      <c r="P140" s="53"/>
      <c r="Q140" s="49"/>
      <c r="R140" s="254"/>
      <c r="S140" s="88"/>
      <c r="T140" s="88"/>
      <c r="U140" s="88"/>
      <c r="V140" s="255"/>
    </row>
    <row r="141" spans="2:31" ht="18.75" customHeight="1" x14ac:dyDescent="0.15">
      <c r="B141" s="273" t="s">
        <v>1</v>
      </c>
      <c r="C141" s="273" t="s">
        <v>2</v>
      </c>
      <c r="D141" s="275" t="s">
        <v>141</v>
      </c>
      <c r="E141" s="276"/>
      <c r="F141" s="276"/>
      <c r="G141" s="276"/>
      <c r="H141" s="276"/>
      <c r="I141" s="276"/>
      <c r="J141" s="275" t="s">
        <v>141</v>
      </c>
      <c r="K141" s="276"/>
      <c r="L141" s="276"/>
      <c r="M141" s="276"/>
      <c r="N141" s="276"/>
      <c r="O141" s="276"/>
      <c r="P141" s="273" t="s">
        <v>14</v>
      </c>
      <c r="Q141" s="86"/>
      <c r="R141" s="260"/>
      <c r="S141" s="260"/>
      <c r="T141" s="260"/>
      <c r="U141" s="260"/>
      <c r="V141" s="260"/>
    </row>
    <row r="142" spans="2:31" ht="18.75" customHeight="1" thickBot="1" x14ac:dyDescent="0.2">
      <c r="B142" s="277"/>
      <c r="C142" s="277"/>
      <c r="D142" s="32" t="s">
        <v>118</v>
      </c>
      <c r="E142" s="32" t="s">
        <v>119</v>
      </c>
      <c r="F142" s="32" t="s">
        <v>120</v>
      </c>
      <c r="G142" s="32" t="s">
        <v>121</v>
      </c>
      <c r="H142" s="32" t="s">
        <v>122</v>
      </c>
      <c r="I142" s="32" t="s">
        <v>13</v>
      </c>
      <c r="J142" s="32" t="s">
        <v>124</v>
      </c>
      <c r="K142" s="32" t="s">
        <v>125</v>
      </c>
      <c r="L142" s="32" t="s">
        <v>126</v>
      </c>
      <c r="M142" s="34" t="s">
        <v>127</v>
      </c>
      <c r="N142" s="34" t="s">
        <v>128</v>
      </c>
      <c r="O142" s="34" t="s">
        <v>129</v>
      </c>
      <c r="P142" s="274"/>
      <c r="Q142" s="28"/>
      <c r="R142" s="244"/>
      <c r="S142" s="245"/>
      <c r="T142" s="246"/>
      <c r="U142" s="245"/>
      <c r="V142" s="247"/>
    </row>
    <row r="143" spans="2:31" ht="18.75" customHeight="1" x14ac:dyDescent="0.15">
      <c r="B143" s="100" t="s">
        <v>26</v>
      </c>
      <c r="C143" s="29" t="s">
        <v>4</v>
      </c>
      <c r="D143" s="6">
        <v>206876</v>
      </c>
      <c r="E143" s="6">
        <v>203940</v>
      </c>
      <c r="F143" s="6">
        <v>212954</v>
      </c>
      <c r="G143" s="6">
        <v>214030</v>
      </c>
      <c r="H143" s="6">
        <v>187557</v>
      </c>
      <c r="I143" s="6">
        <v>211252</v>
      </c>
      <c r="J143" s="6">
        <v>222674</v>
      </c>
      <c r="K143" s="6">
        <v>223021</v>
      </c>
      <c r="L143" s="6">
        <v>202350</v>
      </c>
      <c r="M143" s="6">
        <v>210809</v>
      </c>
      <c r="N143" s="6">
        <v>204659</v>
      </c>
      <c r="O143" s="6">
        <v>201940</v>
      </c>
      <c r="P143" s="33" t="str">
        <f>"計 "&amp;TEXT(SUM(D143:O143),"#,#")&amp;" kWh"</f>
        <v>計 2,502,062 kWh</v>
      </c>
      <c r="Q143" s="87"/>
      <c r="R143" s="248"/>
      <c r="S143" s="245"/>
      <c r="T143" s="244"/>
      <c r="U143" s="131"/>
      <c r="V143" s="249"/>
    </row>
    <row r="144" spans="2:31" ht="18.75" customHeight="1" x14ac:dyDescent="0.15">
      <c r="B144" s="101" t="s">
        <v>54</v>
      </c>
      <c r="C144" s="30" t="s">
        <v>5</v>
      </c>
      <c r="D144" s="9">
        <f t="shared" ref="D144:O144" si="42">$I$139</f>
        <v>412</v>
      </c>
      <c r="E144" s="9">
        <f t="shared" si="42"/>
        <v>412</v>
      </c>
      <c r="F144" s="10">
        <f t="shared" si="42"/>
        <v>412</v>
      </c>
      <c r="G144" s="10">
        <f t="shared" si="42"/>
        <v>412</v>
      </c>
      <c r="H144" s="10">
        <f t="shared" si="42"/>
        <v>412</v>
      </c>
      <c r="I144" s="10">
        <f t="shared" si="42"/>
        <v>412</v>
      </c>
      <c r="J144" s="10">
        <f t="shared" si="42"/>
        <v>412</v>
      </c>
      <c r="K144" s="10">
        <f t="shared" si="42"/>
        <v>412</v>
      </c>
      <c r="L144" s="10">
        <f t="shared" si="42"/>
        <v>412</v>
      </c>
      <c r="M144" s="10">
        <f t="shared" si="42"/>
        <v>412</v>
      </c>
      <c r="N144" s="10">
        <f t="shared" si="42"/>
        <v>412</v>
      </c>
      <c r="O144" s="10">
        <f t="shared" si="42"/>
        <v>412</v>
      </c>
      <c r="P144" s="58"/>
      <c r="Q144" s="87"/>
      <c r="R144" s="250"/>
      <c r="S144" s="245"/>
      <c r="T144" s="244"/>
      <c r="U144" s="131"/>
      <c r="V144" s="249"/>
    </row>
    <row r="145" spans="2:31" ht="18.75" customHeight="1" x14ac:dyDescent="0.15">
      <c r="B145" s="102" t="s">
        <v>55</v>
      </c>
      <c r="C145" s="76"/>
      <c r="D145" s="135">
        <v>412</v>
      </c>
      <c r="E145" s="74">
        <v>412</v>
      </c>
      <c r="F145" s="74">
        <v>412</v>
      </c>
      <c r="G145" s="74">
        <v>412</v>
      </c>
      <c r="H145" s="74">
        <v>344</v>
      </c>
      <c r="I145" s="74">
        <v>409</v>
      </c>
      <c r="J145" s="74">
        <v>412</v>
      </c>
      <c r="K145" s="74">
        <v>412</v>
      </c>
      <c r="L145" s="74">
        <v>412</v>
      </c>
      <c r="M145" s="74">
        <v>412</v>
      </c>
      <c r="N145" s="74">
        <v>412</v>
      </c>
      <c r="O145" s="136">
        <v>412</v>
      </c>
      <c r="P145" s="58" t="str">
        <f>"平均 "&amp;TEXT(AVERAGE(D145:O145),"#,#.#")&amp;" kW"</f>
        <v>平均 406.1 kW</v>
      </c>
      <c r="Q145" s="87"/>
      <c r="R145" s="248"/>
      <c r="S145" s="245"/>
      <c r="T145" s="244"/>
      <c r="U145" s="131"/>
      <c r="V145" s="249"/>
    </row>
    <row r="146" spans="2:31" ht="18.75" customHeight="1" x14ac:dyDescent="0.15">
      <c r="B146" s="103" t="s">
        <v>56</v>
      </c>
      <c r="C146" s="61" t="s">
        <v>6</v>
      </c>
      <c r="D146" s="233">
        <v>98</v>
      </c>
      <c r="E146" s="234">
        <v>98</v>
      </c>
      <c r="F146" s="234">
        <v>98</v>
      </c>
      <c r="G146" s="234">
        <v>98</v>
      </c>
      <c r="H146" s="234">
        <v>98</v>
      </c>
      <c r="I146" s="234">
        <v>98</v>
      </c>
      <c r="J146" s="234">
        <v>98</v>
      </c>
      <c r="K146" s="234">
        <v>98</v>
      </c>
      <c r="L146" s="234">
        <v>98</v>
      </c>
      <c r="M146" s="234">
        <v>98</v>
      </c>
      <c r="N146" s="234">
        <v>98</v>
      </c>
      <c r="O146" s="234">
        <v>98</v>
      </c>
      <c r="P146" s="75"/>
      <c r="Q146" s="89"/>
      <c r="R146" s="251"/>
      <c r="S146" s="252"/>
      <c r="T146" s="244"/>
      <c r="U146" s="131"/>
      <c r="V146" s="249"/>
    </row>
    <row r="147" spans="2:31" ht="18.75" customHeight="1" thickBot="1" x14ac:dyDescent="0.2">
      <c r="B147" s="104" t="s">
        <v>57</v>
      </c>
      <c r="C147" s="77"/>
      <c r="D147" s="135">
        <v>98</v>
      </c>
      <c r="E147" s="74">
        <v>98</v>
      </c>
      <c r="F147" s="74">
        <v>99</v>
      </c>
      <c r="G147" s="74">
        <v>99</v>
      </c>
      <c r="H147" s="74">
        <v>98</v>
      </c>
      <c r="I147" s="74">
        <v>98</v>
      </c>
      <c r="J147" s="74">
        <v>99</v>
      </c>
      <c r="K147" s="74">
        <v>99</v>
      </c>
      <c r="L147" s="74">
        <v>98</v>
      </c>
      <c r="M147" s="74">
        <v>98</v>
      </c>
      <c r="N147" s="74">
        <v>98</v>
      </c>
      <c r="O147" s="136">
        <v>98</v>
      </c>
      <c r="P147" s="73" t="str">
        <f>"平均 "&amp;ROUNDDOWN(AVERAGE(D147:O147),2)&amp;" %"</f>
        <v>平均 98.33 %</v>
      </c>
      <c r="Q147" s="89"/>
      <c r="U147" s="45"/>
    </row>
    <row r="148" spans="2:31" ht="18.75" customHeight="1" x14ac:dyDescent="0.15">
      <c r="B148" s="100" t="s">
        <v>19</v>
      </c>
      <c r="C148" s="29" t="s">
        <v>7</v>
      </c>
      <c r="D148" s="137">
        <v>0</v>
      </c>
      <c r="E148" s="6">
        <v>0</v>
      </c>
      <c r="F148" s="7">
        <v>0</v>
      </c>
      <c r="G148" s="7">
        <v>0</v>
      </c>
      <c r="H148" s="7">
        <v>0</v>
      </c>
      <c r="I148" s="7">
        <v>0</v>
      </c>
      <c r="J148" s="7">
        <v>0</v>
      </c>
      <c r="K148" s="7">
        <v>0</v>
      </c>
      <c r="L148" s="7">
        <v>0</v>
      </c>
      <c r="M148" s="7">
        <v>21337</v>
      </c>
      <c r="N148" s="7">
        <v>20520</v>
      </c>
      <c r="O148" s="138">
        <v>19669</v>
      </c>
      <c r="P148" s="261" t="str">
        <f>$P$22</f>
        <v>2021.10月
～2022.9月
実績</v>
      </c>
      <c r="Q148" s="90"/>
    </row>
    <row r="149" spans="2:31" ht="18.75" customHeight="1" x14ac:dyDescent="0.15">
      <c r="B149" s="101" t="s">
        <v>20</v>
      </c>
      <c r="C149" s="30" t="s">
        <v>15</v>
      </c>
      <c r="D149" s="36">
        <v>99852</v>
      </c>
      <c r="E149" s="13">
        <v>93495</v>
      </c>
      <c r="F149" s="14">
        <v>95171</v>
      </c>
      <c r="G149" s="14">
        <v>87857</v>
      </c>
      <c r="H149" s="12">
        <v>85160</v>
      </c>
      <c r="I149" s="12">
        <v>102500</v>
      </c>
      <c r="J149" s="12">
        <v>105201</v>
      </c>
      <c r="K149" s="14">
        <v>92779</v>
      </c>
      <c r="L149" s="14">
        <v>102676</v>
      </c>
      <c r="M149" s="14">
        <v>78156</v>
      </c>
      <c r="N149" s="14">
        <v>76274</v>
      </c>
      <c r="O149" s="37">
        <v>73329</v>
      </c>
      <c r="P149" s="262"/>
      <c r="Q149" s="90"/>
      <c r="R149" s="251"/>
      <c r="S149" s="252"/>
      <c r="T149" s="250"/>
      <c r="U149" s="252"/>
      <c r="V149" s="252"/>
    </row>
    <row r="150" spans="2:31" ht="18.75" customHeight="1" x14ac:dyDescent="0.15">
      <c r="B150" s="103" t="s">
        <v>21</v>
      </c>
      <c r="C150" s="61" t="s">
        <v>16</v>
      </c>
      <c r="D150" s="38">
        <v>107024</v>
      </c>
      <c r="E150" s="60">
        <v>110445</v>
      </c>
      <c r="F150" s="12">
        <v>117783</v>
      </c>
      <c r="G150" s="12">
        <v>126173</v>
      </c>
      <c r="H150" s="12">
        <v>102397</v>
      </c>
      <c r="I150" s="12">
        <v>108752</v>
      </c>
      <c r="J150" s="12">
        <v>117473</v>
      </c>
      <c r="K150" s="12">
        <v>130242</v>
      </c>
      <c r="L150" s="12">
        <v>99674</v>
      </c>
      <c r="M150" s="12">
        <v>111316</v>
      </c>
      <c r="N150" s="12">
        <v>107865</v>
      </c>
      <c r="O150" s="39">
        <v>108942</v>
      </c>
      <c r="P150" s="262"/>
      <c r="Q150" s="90"/>
      <c r="R150" s="251"/>
      <c r="S150" s="252"/>
      <c r="T150" s="252"/>
      <c r="U150" s="252"/>
      <c r="V150" s="252"/>
    </row>
    <row r="151" spans="2:31" ht="18.75" customHeight="1" x14ac:dyDescent="0.15">
      <c r="B151" s="105" t="s">
        <v>40</v>
      </c>
      <c r="C151" s="78"/>
      <c r="D151" s="38">
        <v>341</v>
      </c>
      <c r="E151" s="60">
        <v>342</v>
      </c>
      <c r="F151" s="12">
        <v>341</v>
      </c>
      <c r="G151" s="12">
        <v>342</v>
      </c>
      <c r="H151" s="12">
        <v>344</v>
      </c>
      <c r="I151" s="12">
        <v>409</v>
      </c>
      <c r="J151" s="12">
        <v>340</v>
      </c>
      <c r="K151" s="12">
        <v>339</v>
      </c>
      <c r="L151" s="12">
        <v>336</v>
      </c>
      <c r="M151" s="12">
        <v>343</v>
      </c>
      <c r="N151" s="12">
        <v>326</v>
      </c>
      <c r="O151" s="39">
        <v>339</v>
      </c>
      <c r="P151" s="262"/>
      <c r="Q151" s="90"/>
      <c r="R151" s="251"/>
      <c r="S151" s="252"/>
      <c r="T151" s="252"/>
      <c r="U151" s="252"/>
      <c r="V151" s="252"/>
    </row>
    <row r="152" spans="2:31" ht="18.75" customHeight="1" thickBot="1" x14ac:dyDescent="0.2">
      <c r="B152" s="104" t="s">
        <v>41</v>
      </c>
      <c r="C152" s="77"/>
      <c r="D152" s="66">
        <f>ROUND(D143/D151/30/24*100,1)</f>
        <v>84.3</v>
      </c>
      <c r="E152" s="65">
        <f>ROUND(E143/E151/30/24*100,1)</f>
        <v>82.8</v>
      </c>
      <c r="F152" s="63">
        <f t="shared" ref="F152:O152" si="43">ROUND(F143/F151/30/24*100,1)</f>
        <v>86.7</v>
      </c>
      <c r="G152" s="63">
        <f t="shared" si="43"/>
        <v>86.9</v>
      </c>
      <c r="H152" s="63">
        <f t="shared" si="43"/>
        <v>75.7</v>
      </c>
      <c r="I152" s="63">
        <f t="shared" si="43"/>
        <v>71.7</v>
      </c>
      <c r="J152" s="63">
        <f t="shared" si="43"/>
        <v>91</v>
      </c>
      <c r="K152" s="63">
        <f t="shared" si="43"/>
        <v>91.4</v>
      </c>
      <c r="L152" s="63">
        <f t="shared" si="43"/>
        <v>83.6</v>
      </c>
      <c r="M152" s="63">
        <f t="shared" si="43"/>
        <v>85.4</v>
      </c>
      <c r="N152" s="63">
        <f t="shared" si="43"/>
        <v>87.2</v>
      </c>
      <c r="O152" s="62">
        <f t="shared" si="43"/>
        <v>82.7</v>
      </c>
      <c r="P152" s="73" t="str">
        <f>"平均 "&amp;ROUNDDOWN(AVERAGE(D152:O152),2)&amp;" %"</f>
        <v>平均 84.11 %</v>
      </c>
      <c r="Q152" s="89"/>
      <c r="R152" s="251"/>
      <c r="S152" s="252"/>
      <c r="T152" s="252"/>
      <c r="U152" s="252"/>
      <c r="V152" s="252"/>
    </row>
    <row r="153" spans="2:31" ht="18.75" customHeight="1" thickBot="1" x14ac:dyDescent="0.2">
      <c r="B153" s="263" t="s">
        <v>8</v>
      </c>
      <c r="C153" s="264"/>
      <c r="D153" s="263" t="s">
        <v>9</v>
      </c>
      <c r="E153" s="265"/>
      <c r="F153" s="265"/>
      <c r="G153" s="265"/>
      <c r="H153" s="265"/>
      <c r="I153" s="265"/>
      <c r="J153" s="265"/>
      <c r="K153" s="265"/>
      <c r="L153" s="265"/>
      <c r="M153" s="265"/>
      <c r="N153" s="265"/>
      <c r="O153" s="265"/>
      <c r="P153" s="59" t="s">
        <v>30</v>
      </c>
      <c r="Q153" s="91"/>
      <c r="R153" s="251"/>
      <c r="S153" s="252"/>
      <c r="T153" s="258"/>
      <c r="U153" s="258"/>
      <c r="V153" s="258"/>
      <c r="W153" s="18"/>
      <c r="X153" s="18"/>
      <c r="Y153" s="18"/>
      <c r="Z153" s="18"/>
      <c r="AA153" s="18"/>
      <c r="AB153" s="18"/>
      <c r="AC153" s="18"/>
      <c r="AD153" s="18"/>
      <c r="AE153" s="18"/>
    </row>
    <row r="154" spans="2:31" ht="18.75" customHeight="1" x14ac:dyDescent="0.15">
      <c r="B154" s="100" t="s">
        <v>22</v>
      </c>
      <c r="C154" s="107" t="s">
        <v>42</v>
      </c>
      <c r="D154" s="115">
        <f>ROUNDDOWN(D144*$P$154*(1.85-D146/100),2)</f>
        <v>0</v>
      </c>
      <c r="E154" s="115">
        <f>ROUNDDOWN(E144*$P$154*(1.85-E146/100),2)</f>
        <v>0</v>
      </c>
      <c r="F154" s="115">
        <f t="shared" ref="F154:N154" si="44">ROUNDDOWN(F144*$P$154*(1.85-F146/100),2)</f>
        <v>0</v>
      </c>
      <c r="G154" s="115">
        <f t="shared" si="44"/>
        <v>0</v>
      </c>
      <c r="H154" s="115">
        <f t="shared" si="44"/>
        <v>0</v>
      </c>
      <c r="I154" s="115">
        <f t="shared" si="44"/>
        <v>0</v>
      </c>
      <c r="J154" s="115">
        <f t="shared" si="44"/>
        <v>0</v>
      </c>
      <c r="K154" s="115">
        <f t="shared" si="44"/>
        <v>0</v>
      </c>
      <c r="L154" s="115">
        <f t="shared" si="44"/>
        <v>0</v>
      </c>
      <c r="M154" s="115">
        <f t="shared" si="44"/>
        <v>0</v>
      </c>
      <c r="N154" s="115">
        <f t="shared" si="44"/>
        <v>0</v>
      </c>
      <c r="O154" s="116">
        <f>ROUNDDOWN(O144*$P$154*(1.85-O146/100),2)</f>
        <v>0</v>
      </c>
      <c r="P154" s="128"/>
      <c r="Q154" s="95"/>
      <c r="R154" s="251"/>
      <c r="S154" s="252"/>
      <c r="T154" s="258"/>
      <c r="U154" s="258"/>
      <c r="V154" s="258"/>
      <c r="W154" s="18"/>
      <c r="X154" s="18"/>
      <c r="Y154" s="18"/>
      <c r="Z154" s="18"/>
      <c r="AA154" s="18"/>
      <c r="AB154" s="18"/>
      <c r="AC154" s="18"/>
      <c r="AD154" s="18"/>
      <c r="AE154" s="18"/>
    </row>
    <row r="155" spans="2:31" ht="18.75" customHeight="1" x14ac:dyDescent="0.15">
      <c r="B155" s="103" t="s">
        <v>23</v>
      </c>
      <c r="C155" s="35" t="s">
        <v>17</v>
      </c>
      <c r="D155" s="117">
        <f>D148*$P$155</f>
        <v>0</v>
      </c>
      <c r="E155" s="118">
        <f>E148*$P$155</f>
        <v>0</v>
      </c>
      <c r="F155" s="118">
        <f t="shared" ref="F155:N155" si="45">F148*$P$155</f>
        <v>0</v>
      </c>
      <c r="G155" s="118">
        <f t="shared" si="45"/>
        <v>0</v>
      </c>
      <c r="H155" s="118">
        <f t="shared" si="45"/>
        <v>0</v>
      </c>
      <c r="I155" s="118">
        <f t="shared" si="45"/>
        <v>0</v>
      </c>
      <c r="J155" s="118">
        <f t="shared" si="45"/>
        <v>0</v>
      </c>
      <c r="K155" s="118">
        <f t="shared" si="45"/>
        <v>0</v>
      </c>
      <c r="L155" s="118">
        <f t="shared" si="45"/>
        <v>0</v>
      </c>
      <c r="M155" s="118">
        <f t="shared" si="45"/>
        <v>0</v>
      </c>
      <c r="N155" s="118">
        <f t="shared" si="45"/>
        <v>0</v>
      </c>
      <c r="O155" s="120">
        <f>O148*$P$155</f>
        <v>0</v>
      </c>
      <c r="P155" s="129"/>
      <c r="Q155" s="96"/>
      <c r="R155" s="251"/>
      <c r="S155" s="252"/>
      <c r="T155" s="258"/>
      <c r="U155" s="258"/>
      <c r="V155" s="258"/>
      <c r="W155" s="18"/>
      <c r="X155" s="18"/>
      <c r="Y155" s="18"/>
      <c r="Z155" s="18"/>
      <c r="AA155" s="18"/>
      <c r="AB155" s="18"/>
      <c r="AC155" s="18"/>
      <c r="AD155" s="18"/>
      <c r="AE155" s="18"/>
    </row>
    <row r="156" spans="2:31" ht="18.75" customHeight="1" x14ac:dyDescent="0.15">
      <c r="B156" s="103" t="s">
        <v>32</v>
      </c>
      <c r="C156" s="35" t="s">
        <v>18</v>
      </c>
      <c r="D156" s="121"/>
      <c r="E156" s="122"/>
      <c r="F156" s="123"/>
      <c r="G156" s="123"/>
      <c r="H156" s="123"/>
      <c r="I156" s="123"/>
      <c r="J156" s="123"/>
      <c r="K156" s="123"/>
      <c r="L156" s="123"/>
      <c r="M156" s="119">
        <f>M149*$P$156</f>
        <v>0</v>
      </c>
      <c r="N156" s="119">
        <f>N149*$P$156</f>
        <v>0</v>
      </c>
      <c r="O156" s="120">
        <f>O149*$P$156</f>
        <v>0</v>
      </c>
      <c r="P156" s="129"/>
      <c r="Q156" s="96"/>
      <c r="R156" s="251"/>
      <c r="S156" s="252"/>
      <c r="T156" s="258"/>
      <c r="U156" s="258"/>
      <c r="V156" s="258"/>
      <c r="W156" s="18"/>
      <c r="X156" s="18"/>
      <c r="Y156" s="18"/>
      <c r="Z156" s="18"/>
      <c r="AA156" s="18"/>
      <c r="AB156" s="18"/>
      <c r="AC156" s="18"/>
      <c r="AD156" s="18"/>
      <c r="AE156" s="18"/>
    </row>
    <row r="157" spans="2:31" ht="18.75" customHeight="1" x14ac:dyDescent="0.15">
      <c r="B157" s="103" t="s">
        <v>33</v>
      </c>
      <c r="C157" s="35" t="s">
        <v>34</v>
      </c>
      <c r="D157" s="117">
        <f>D149*$P$157</f>
        <v>0</v>
      </c>
      <c r="E157" s="118">
        <f>E149*$P$157</f>
        <v>0</v>
      </c>
      <c r="F157" s="118">
        <f t="shared" ref="F157:L157" si="46">F149*$P$157</f>
        <v>0</v>
      </c>
      <c r="G157" s="118">
        <f t="shared" si="46"/>
        <v>0</v>
      </c>
      <c r="H157" s="118">
        <f t="shared" si="46"/>
        <v>0</v>
      </c>
      <c r="I157" s="118">
        <f t="shared" si="46"/>
        <v>0</v>
      </c>
      <c r="J157" s="118">
        <f t="shared" si="46"/>
        <v>0</v>
      </c>
      <c r="K157" s="118">
        <f t="shared" si="46"/>
        <v>0</v>
      </c>
      <c r="L157" s="118">
        <f t="shared" si="46"/>
        <v>0</v>
      </c>
      <c r="M157" s="123"/>
      <c r="N157" s="123"/>
      <c r="O157" s="124"/>
      <c r="P157" s="129"/>
      <c r="Q157" s="96"/>
      <c r="R157" s="251"/>
      <c r="S157" s="252"/>
      <c r="T157" s="258"/>
      <c r="U157" s="258"/>
      <c r="V157" s="258"/>
      <c r="W157" s="18"/>
      <c r="X157" s="18"/>
      <c r="Y157" s="18"/>
      <c r="Z157" s="18"/>
      <c r="AA157" s="18"/>
      <c r="AB157" s="18"/>
      <c r="AC157" s="18"/>
      <c r="AD157" s="18"/>
      <c r="AE157" s="18"/>
    </row>
    <row r="158" spans="2:31" ht="18.75" customHeight="1" x14ac:dyDescent="0.15">
      <c r="B158" s="101" t="s">
        <v>24</v>
      </c>
      <c r="C158" s="160" t="s">
        <v>35</v>
      </c>
      <c r="D158" s="161">
        <f>D150*$P$158</f>
        <v>0</v>
      </c>
      <c r="E158" s="161">
        <f>E150*$P$158</f>
        <v>0</v>
      </c>
      <c r="F158" s="161">
        <f t="shared" ref="F158:N158" si="47">F150*$P$158</f>
        <v>0</v>
      </c>
      <c r="G158" s="161">
        <f t="shared" si="47"/>
        <v>0</v>
      </c>
      <c r="H158" s="161">
        <f t="shared" si="47"/>
        <v>0</v>
      </c>
      <c r="I158" s="161">
        <f t="shared" si="47"/>
        <v>0</v>
      </c>
      <c r="J158" s="161">
        <f t="shared" si="47"/>
        <v>0</v>
      </c>
      <c r="K158" s="161">
        <f t="shared" si="47"/>
        <v>0</v>
      </c>
      <c r="L158" s="161">
        <f t="shared" si="47"/>
        <v>0</v>
      </c>
      <c r="M158" s="161">
        <f t="shared" si="47"/>
        <v>0</v>
      </c>
      <c r="N158" s="161">
        <f t="shared" si="47"/>
        <v>0</v>
      </c>
      <c r="O158" s="127">
        <f>O150*$P$158</f>
        <v>0</v>
      </c>
      <c r="P158" s="162"/>
      <c r="Q158" s="96"/>
      <c r="R158" s="251"/>
      <c r="S158" s="252"/>
      <c r="T158" s="250"/>
      <c r="U158" s="250"/>
      <c r="V158" s="253"/>
      <c r="W158" s="18"/>
      <c r="X158" s="18"/>
      <c r="Y158" s="18"/>
      <c r="Z158" s="18"/>
      <c r="AA158" s="18"/>
      <c r="AB158" s="18"/>
      <c r="AC158" s="18"/>
      <c r="AD158" s="18"/>
      <c r="AE158" s="18"/>
    </row>
    <row r="159" spans="2:31" ht="18.75" customHeight="1" thickBot="1" x14ac:dyDescent="0.2">
      <c r="B159" s="103" t="s">
        <v>108</v>
      </c>
      <c r="C159" s="35" t="s">
        <v>73</v>
      </c>
      <c r="D159" s="165">
        <f>D144*$P$159</f>
        <v>0</v>
      </c>
      <c r="E159" s="118">
        <f>E144*$P159</f>
        <v>0</v>
      </c>
      <c r="F159" s="119">
        <f t="shared" ref="F159:N159" si="48">F144*$P159</f>
        <v>0</v>
      </c>
      <c r="G159" s="119">
        <f t="shared" si="48"/>
        <v>0</v>
      </c>
      <c r="H159" s="119">
        <f t="shared" si="48"/>
        <v>0</v>
      </c>
      <c r="I159" s="119">
        <f t="shared" si="48"/>
        <v>0</v>
      </c>
      <c r="J159" s="119">
        <f t="shared" si="48"/>
        <v>0</v>
      </c>
      <c r="K159" s="119">
        <f t="shared" si="48"/>
        <v>0</v>
      </c>
      <c r="L159" s="119">
        <f t="shared" si="48"/>
        <v>0</v>
      </c>
      <c r="M159" s="119">
        <f t="shared" si="48"/>
        <v>0</v>
      </c>
      <c r="N159" s="119">
        <f t="shared" si="48"/>
        <v>0</v>
      </c>
      <c r="O159" s="119">
        <f>O144*$P159</f>
        <v>0</v>
      </c>
      <c r="P159" s="195"/>
      <c r="Q159" s="93"/>
      <c r="R159" s="251"/>
      <c r="S159" s="252"/>
      <c r="T159" s="250"/>
      <c r="U159" s="250"/>
      <c r="V159" s="253"/>
      <c r="W159" s="16"/>
      <c r="X159" s="16"/>
      <c r="Y159" s="16"/>
      <c r="Z159" s="16"/>
      <c r="AA159" s="16"/>
      <c r="AB159" s="16"/>
      <c r="AC159" s="16"/>
      <c r="AD159" s="16"/>
      <c r="AE159" s="16"/>
    </row>
    <row r="160" spans="2:31" ht="18.75" customHeight="1" thickBot="1" x14ac:dyDescent="0.2">
      <c r="B160" s="158" t="s">
        <v>25</v>
      </c>
      <c r="C160" s="159" t="s">
        <v>74</v>
      </c>
      <c r="D160" s="163">
        <f>INT(SUM(D154:D158)-D159)</f>
        <v>0</v>
      </c>
      <c r="E160" s="163">
        <f t="shared" ref="E160:M160" si="49">INT(SUM(E154:E158)-E159)</f>
        <v>0</v>
      </c>
      <c r="F160" s="164">
        <f t="shared" si="49"/>
        <v>0</v>
      </c>
      <c r="G160" s="164">
        <f t="shared" si="49"/>
        <v>0</v>
      </c>
      <c r="H160" s="164">
        <f t="shared" si="49"/>
        <v>0</v>
      </c>
      <c r="I160" s="164">
        <f t="shared" si="49"/>
        <v>0</v>
      </c>
      <c r="J160" s="164">
        <f t="shared" si="49"/>
        <v>0</v>
      </c>
      <c r="K160" s="164">
        <f t="shared" si="49"/>
        <v>0</v>
      </c>
      <c r="L160" s="164">
        <f t="shared" si="49"/>
        <v>0</v>
      </c>
      <c r="M160" s="164">
        <f t="shared" si="49"/>
        <v>0</v>
      </c>
      <c r="N160" s="164">
        <f>INT(SUM(N154:N158)-N159)</f>
        <v>0</v>
      </c>
      <c r="O160" s="164">
        <f>INT(SUM(O154:O158)-O159)</f>
        <v>0</v>
      </c>
      <c r="P160" s="110">
        <f>SUM(D160:O160)</f>
        <v>0</v>
      </c>
      <c r="Q160" s="94"/>
      <c r="R160" s="260"/>
      <c r="S160" s="260"/>
      <c r="T160" s="260"/>
      <c r="U160" s="260"/>
      <c r="V160" s="260"/>
      <c r="W160" s="16"/>
      <c r="X160" s="16"/>
      <c r="Y160" s="16"/>
      <c r="Z160" s="16"/>
      <c r="AA160" s="16"/>
      <c r="AB160" s="16"/>
      <c r="AC160" s="16"/>
      <c r="AD160" s="16"/>
      <c r="AE160" s="16"/>
    </row>
    <row r="161" spans="2:31" s="20" customFormat="1" ht="21" customHeight="1" x14ac:dyDescent="0.15">
      <c r="B161" s="24"/>
      <c r="C161" s="109" t="s">
        <v>31</v>
      </c>
      <c r="D161" s="24"/>
      <c r="E161" s="24"/>
      <c r="F161" s="24"/>
      <c r="G161" s="24"/>
      <c r="H161" s="24"/>
      <c r="I161" s="24"/>
      <c r="J161" s="24"/>
      <c r="K161" s="24"/>
      <c r="L161" s="24"/>
      <c r="M161" s="24"/>
      <c r="N161" s="24"/>
      <c r="O161" s="42"/>
      <c r="P161" s="111"/>
      <c r="Q161" s="68"/>
      <c r="R161" s="173"/>
      <c r="S161" s="174"/>
      <c r="T161" s="175"/>
      <c r="U161" s="176"/>
      <c r="V161" s="176"/>
      <c r="W161" s="26"/>
      <c r="X161" s="26"/>
      <c r="Y161" s="26"/>
      <c r="Z161" s="26"/>
      <c r="AA161" s="26"/>
      <c r="AB161" s="26"/>
      <c r="AC161" s="26"/>
      <c r="AD161" s="26"/>
      <c r="AE161" s="26"/>
    </row>
    <row r="162" spans="2:31" ht="18" customHeight="1" x14ac:dyDescent="0.15">
      <c r="B162" s="44" t="str">
        <f>$B$9</f>
        <v>仙台市水道局浄水施設電力需給</v>
      </c>
      <c r="D162" s="45"/>
      <c r="E162" s="45"/>
      <c r="H162" s="280">
        <f>H$9</f>
        <v>45566</v>
      </c>
      <c r="I162" s="280"/>
      <c r="J162" s="201" t="s">
        <v>0</v>
      </c>
      <c r="K162" s="281">
        <f>K$9</f>
        <v>46295</v>
      </c>
      <c r="L162" s="281"/>
      <c r="M162" s="212" t="str">
        <f>M$9</f>
        <v>24ヶ月(データは12か月分)</v>
      </c>
      <c r="N162" s="47"/>
      <c r="P162" s="80" t="s">
        <v>116</v>
      </c>
      <c r="Q162" s="85"/>
      <c r="R162" s="251"/>
      <c r="S162" s="252"/>
      <c r="T162" s="252"/>
      <c r="U162" s="252"/>
      <c r="V162" s="252"/>
    </row>
    <row r="163" spans="2:31" s="20" customFormat="1" ht="12" customHeight="1" x14ac:dyDescent="0.15">
      <c r="B163" s="272" t="s">
        <v>58</v>
      </c>
      <c r="C163" s="272"/>
      <c r="D163" s="272"/>
      <c r="E163" s="272"/>
      <c r="F163" s="272"/>
      <c r="G163" s="272"/>
      <c r="H163" s="272"/>
      <c r="I163" s="272"/>
      <c r="J163" s="272"/>
      <c r="K163" s="272"/>
      <c r="L163" s="272"/>
      <c r="M163" s="272"/>
      <c r="N163" s="272"/>
      <c r="O163" s="272"/>
      <c r="P163" s="272"/>
      <c r="Q163" s="202"/>
      <c r="R163" s="19"/>
    </row>
    <row r="164" spans="2:31" s="20" customFormat="1" ht="12" customHeight="1" x14ac:dyDescent="0.15">
      <c r="B164" s="272"/>
      <c r="C164" s="272"/>
      <c r="D164" s="272"/>
      <c r="E164" s="272"/>
      <c r="F164" s="272"/>
      <c r="G164" s="272"/>
      <c r="H164" s="272"/>
      <c r="I164" s="272"/>
      <c r="J164" s="272"/>
      <c r="K164" s="272"/>
      <c r="L164" s="272"/>
      <c r="M164" s="272"/>
      <c r="N164" s="272"/>
      <c r="O164" s="272"/>
      <c r="P164" s="272"/>
      <c r="Q164" s="202"/>
      <c r="R164" s="19"/>
    </row>
    <row r="165" spans="2:31" s="20" customFormat="1" ht="21.75" customHeight="1" thickBot="1" x14ac:dyDescent="0.2">
      <c r="B165" s="134">
        <v>7</v>
      </c>
      <c r="C165" s="108"/>
      <c r="D165" s="24"/>
      <c r="E165" s="24"/>
      <c r="F165" s="24"/>
      <c r="G165" s="24"/>
      <c r="H165" s="24"/>
      <c r="I165" s="49"/>
      <c r="J165" s="49"/>
      <c r="K165" s="49"/>
      <c r="L165" s="24"/>
      <c r="M165" s="24"/>
      <c r="N165" s="24"/>
      <c r="O165" s="24"/>
      <c r="P165" s="24"/>
      <c r="Q165" s="24"/>
      <c r="R165" s="19"/>
      <c r="T165" s="25"/>
      <c r="U165" s="25"/>
      <c r="V165" s="25"/>
      <c r="W165" s="25"/>
      <c r="X165" s="25"/>
      <c r="Y165" s="25"/>
      <c r="Z165" s="25"/>
      <c r="AA165" s="25"/>
      <c r="AB165" s="25"/>
      <c r="AC165" s="25"/>
      <c r="AD165" s="25"/>
      <c r="AE165" s="25"/>
    </row>
    <row r="166" spans="2:31" s="20" customFormat="1" ht="18" customHeight="1" x14ac:dyDescent="0.15">
      <c r="B166" s="266" t="s">
        <v>60</v>
      </c>
      <c r="C166" s="64" t="s">
        <v>166</v>
      </c>
      <c r="D166" s="50"/>
      <c r="E166" s="50"/>
      <c r="F166" s="50"/>
      <c r="G166" s="54"/>
      <c r="H166" s="55" t="s">
        <v>37</v>
      </c>
      <c r="I166" s="268">
        <f>MAX(D172:O172)</f>
        <v>117</v>
      </c>
      <c r="J166" s="268"/>
      <c r="K166" s="269" t="s">
        <v>39</v>
      </c>
      <c r="L166" s="269"/>
      <c r="M166" s="56" t="s">
        <v>155</v>
      </c>
      <c r="N166" s="50"/>
      <c r="O166" s="237" t="s">
        <v>111</v>
      </c>
      <c r="P166" s="238"/>
      <c r="Q166" s="83"/>
      <c r="R166" s="254"/>
      <c r="S166" s="88"/>
      <c r="T166" s="88"/>
      <c r="U166" s="88"/>
      <c r="V166" s="88"/>
    </row>
    <row r="167" spans="2:31" s="20" customFormat="1" ht="20.25" customHeight="1" thickBot="1" x14ac:dyDescent="0.2">
      <c r="B167" s="267"/>
      <c r="C167" s="184" t="s">
        <v>153</v>
      </c>
      <c r="D167" s="67"/>
      <c r="E167" s="51"/>
      <c r="F167" s="51"/>
      <c r="G167" s="57"/>
      <c r="H167" s="52" t="s">
        <v>36</v>
      </c>
      <c r="I167" s="270">
        <v>500</v>
      </c>
      <c r="J167" s="270"/>
      <c r="K167" s="271" t="s">
        <v>38</v>
      </c>
      <c r="L167" s="271"/>
      <c r="M167" s="141">
        <v>400</v>
      </c>
      <c r="N167" s="140"/>
      <c r="O167" s="51"/>
      <c r="P167" s="53"/>
      <c r="Q167" s="49"/>
      <c r="R167" s="254"/>
      <c r="S167" s="88"/>
      <c r="T167" s="88"/>
      <c r="U167" s="88"/>
      <c r="V167" s="255"/>
    </row>
    <row r="168" spans="2:31" ht="18.75" customHeight="1" x14ac:dyDescent="0.15">
      <c r="B168" s="273" t="s">
        <v>1</v>
      </c>
      <c r="C168" s="273" t="s">
        <v>2</v>
      </c>
      <c r="D168" s="275" t="s">
        <v>141</v>
      </c>
      <c r="E168" s="276"/>
      <c r="F168" s="276"/>
      <c r="G168" s="276"/>
      <c r="H168" s="276"/>
      <c r="I168" s="276"/>
      <c r="J168" s="275" t="s">
        <v>141</v>
      </c>
      <c r="K168" s="276"/>
      <c r="L168" s="276"/>
      <c r="M168" s="276"/>
      <c r="N168" s="276"/>
      <c r="O168" s="276"/>
      <c r="P168" s="273" t="s">
        <v>14</v>
      </c>
      <c r="Q168" s="86"/>
      <c r="R168" s="260"/>
      <c r="S168" s="260"/>
      <c r="T168" s="260"/>
      <c r="U168" s="260"/>
      <c r="V168" s="260"/>
    </row>
    <row r="169" spans="2:31" ht="18.75" customHeight="1" thickBot="1" x14ac:dyDescent="0.2">
      <c r="B169" s="277"/>
      <c r="C169" s="277"/>
      <c r="D169" s="32" t="s">
        <v>118</v>
      </c>
      <c r="E169" s="32" t="s">
        <v>119</v>
      </c>
      <c r="F169" s="32" t="s">
        <v>120</v>
      </c>
      <c r="G169" s="32" t="s">
        <v>121</v>
      </c>
      <c r="H169" s="32" t="s">
        <v>122</v>
      </c>
      <c r="I169" s="32" t="s">
        <v>13</v>
      </c>
      <c r="J169" s="32" t="s">
        <v>124</v>
      </c>
      <c r="K169" s="32" t="s">
        <v>125</v>
      </c>
      <c r="L169" s="32" t="s">
        <v>126</v>
      </c>
      <c r="M169" s="34" t="s">
        <v>127</v>
      </c>
      <c r="N169" s="34" t="s">
        <v>128</v>
      </c>
      <c r="O169" s="34" t="s">
        <v>129</v>
      </c>
      <c r="P169" s="274"/>
      <c r="Q169" s="28"/>
      <c r="R169" s="244"/>
      <c r="S169" s="245"/>
      <c r="T169" s="246"/>
      <c r="U169" s="245"/>
      <c r="V169" s="247"/>
    </row>
    <row r="170" spans="2:31" ht="18.75" customHeight="1" x14ac:dyDescent="0.15">
      <c r="B170" s="100" t="s">
        <v>26</v>
      </c>
      <c r="C170" s="29" t="s">
        <v>4</v>
      </c>
      <c r="D170" s="6">
        <v>40923</v>
      </c>
      <c r="E170" s="6">
        <v>39884</v>
      </c>
      <c r="F170" s="6">
        <v>44863</v>
      </c>
      <c r="G170" s="6">
        <v>44658</v>
      </c>
      <c r="H170" s="6">
        <v>38804</v>
      </c>
      <c r="I170" s="6">
        <v>42262</v>
      </c>
      <c r="J170" s="6">
        <v>42515</v>
      </c>
      <c r="K170" s="6">
        <v>43349</v>
      </c>
      <c r="L170" s="6">
        <v>67020</v>
      </c>
      <c r="M170" s="6">
        <v>49751</v>
      </c>
      <c r="N170" s="6">
        <v>45802</v>
      </c>
      <c r="O170" s="6">
        <v>37881</v>
      </c>
      <c r="P170" s="33" t="str">
        <f>"計 "&amp;TEXT(SUM(D170:O170),"#,#")&amp;" kWh"</f>
        <v>計 537,712 kWh</v>
      </c>
      <c r="Q170" s="87"/>
      <c r="R170" s="248"/>
      <c r="S170" s="245"/>
      <c r="T170" s="244"/>
      <c r="U170" s="131"/>
      <c r="V170" s="249"/>
    </row>
    <row r="171" spans="2:31" ht="18.75" customHeight="1" x14ac:dyDescent="0.15">
      <c r="B171" s="101" t="s">
        <v>54</v>
      </c>
      <c r="C171" s="30" t="s">
        <v>5</v>
      </c>
      <c r="D171" s="9">
        <f t="shared" ref="D171:O171" si="50">$I$166</f>
        <v>117</v>
      </c>
      <c r="E171" s="9">
        <f t="shared" si="50"/>
        <v>117</v>
      </c>
      <c r="F171" s="10">
        <f t="shared" si="50"/>
        <v>117</v>
      </c>
      <c r="G171" s="10">
        <f t="shared" si="50"/>
        <v>117</v>
      </c>
      <c r="H171" s="10">
        <f t="shared" si="50"/>
        <v>117</v>
      </c>
      <c r="I171" s="10">
        <f t="shared" si="50"/>
        <v>117</v>
      </c>
      <c r="J171" s="10">
        <f t="shared" si="50"/>
        <v>117</v>
      </c>
      <c r="K171" s="10">
        <f t="shared" si="50"/>
        <v>117</v>
      </c>
      <c r="L171" s="10">
        <f t="shared" si="50"/>
        <v>117</v>
      </c>
      <c r="M171" s="10">
        <f t="shared" si="50"/>
        <v>117</v>
      </c>
      <c r="N171" s="10">
        <f t="shared" si="50"/>
        <v>117</v>
      </c>
      <c r="O171" s="10">
        <f t="shared" si="50"/>
        <v>117</v>
      </c>
      <c r="P171" s="58"/>
      <c r="Q171" s="87"/>
      <c r="R171" s="250"/>
      <c r="S171" s="245"/>
      <c r="T171" s="244"/>
      <c r="U171" s="131"/>
      <c r="V171" s="249"/>
    </row>
    <row r="172" spans="2:31" ht="18.75" customHeight="1" x14ac:dyDescent="0.15">
      <c r="B172" s="102" t="s">
        <v>55</v>
      </c>
      <c r="C172" s="76"/>
      <c r="D172" s="135">
        <v>117</v>
      </c>
      <c r="E172" s="74">
        <v>117</v>
      </c>
      <c r="F172" s="74">
        <v>117</v>
      </c>
      <c r="G172" s="74">
        <v>117</v>
      </c>
      <c r="H172" s="74">
        <v>99</v>
      </c>
      <c r="I172" s="74">
        <v>99</v>
      </c>
      <c r="J172" s="74">
        <v>117</v>
      </c>
      <c r="K172" s="74">
        <v>117</v>
      </c>
      <c r="L172" s="74">
        <v>117</v>
      </c>
      <c r="M172" s="74">
        <v>117</v>
      </c>
      <c r="N172" s="74">
        <v>117</v>
      </c>
      <c r="O172" s="136">
        <v>117</v>
      </c>
      <c r="P172" s="58" t="str">
        <f>"平均 "&amp;TEXT(AVERAGE(D172:O172),"#,#.#")&amp;" kW"</f>
        <v>平均 114. kW</v>
      </c>
      <c r="Q172" s="87"/>
      <c r="R172" s="248"/>
      <c r="S172" s="245"/>
      <c r="T172" s="244"/>
      <c r="U172" s="131"/>
      <c r="V172" s="249"/>
    </row>
    <row r="173" spans="2:31" ht="18.75" customHeight="1" x14ac:dyDescent="0.15">
      <c r="B173" s="103" t="s">
        <v>56</v>
      </c>
      <c r="C173" s="61" t="s">
        <v>6</v>
      </c>
      <c r="D173" s="233">
        <v>100</v>
      </c>
      <c r="E173" s="234">
        <v>100</v>
      </c>
      <c r="F173" s="234">
        <v>100</v>
      </c>
      <c r="G173" s="234">
        <v>100</v>
      </c>
      <c r="H173" s="234">
        <v>100</v>
      </c>
      <c r="I173" s="234">
        <v>100</v>
      </c>
      <c r="J173" s="234">
        <v>100</v>
      </c>
      <c r="K173" s="234">
        <v>100</v>
      </c>
      <c r="L173" s="234">
        <v>100</v>
      </c>
      <c r="M173" s="234">
        <v>100</v>
      </c>
      <c r="N173" s="234">
        <v>100</v>
      </c>
      <c r="O173" s="234">
        <v>100</v>
      </c>
      <c r="P173" s="75"/>
      <c r="Q173" s="89"/>
      <c r="R173" s="251"/>
      <c r="S173" s="252"/>
      <c r="T173" s="244"/>
      <c r="U173" s="131"/>
      <c r="V173" s="249"/>
    </row>
    <row r="174" spans="2:31" ht="18.75" customHeight="1" thickBot="1" x14ac:dyDescent="0.2">
      <c r="B174" s="104" t="s">
        <v>57</v>
      </c>
      <c r="C174" s="77"/>
      <c r="D174" s="135">
        <v>100</v>
      </c>
      <c r="E174" s="74">
        <v>100</v>
      </c>
      <c r="F174" s="74">
        <v>100</v>
      </c>
      <c r="G174" s="74">
        <v>100</v>
      </c>
      <c r="H174" s="74">
        <v>100</v>
      </c>
      <c r="I174" s="74">
        <v>100</v>
      </c>
      <c r="J174" s="74">
        <v>100</v>
      </c>
      <c r="K174" s="74">
        <v>100</v>
      </c>
      <c r="L174" s="74">
        <v>100</v>
      </c>
      <c r="M174" s="74">
        <v>100</v>
      </c>
      <c r="N174" s="74">
        <v>100</v>
      </c>
      <c r="O174" s="136">
        <v>100</v>
      </c>
      <c r="P174" s="73" t="str">
        <f>"平均 "&amp;ROUNDDOWN(AVERAGE(D174:O174),2)&amp;" %"</f>
        <v>平均 100 %</v>
      </c>
      <c r="Q174" s="89"/>
      <c r="R174" s="251"/>
      <c r="S174" s="252"/>
      <c r="T174" s="252"/>
      <c r="U174" s="247"/>
      <c r="V174" s="252"/>
    </row>
    <row r="175" spans="2:31" ht="18.75" customHeight="1" x14ac:dyDescent="0.15">
      <c r="B175" s="100" t="s">
        <v>19</v>
      </c>
      <c r="C175" s="29" t="s">
        <v>7</v>
      </c>
      <c r="D175" s="137">
        <v>0</v>
      </c>
      <c r="E175" s="6">
        <v>0</v>
      </c>
      <c r="F175" s="7">
        <v>0</v>
      </c>
      <c r="G175" s="7">
        <v>0</v>
      </c>
      <c r="H175" s="7">
        <v>0</v>
      </c>
      <c r="I175" s="7">
        <v>0</v>
      </c>
      <c r="J175" s="7">
        <v>0</v>
      </c>
      <c r="K175" s="7">
        <v>0</v>
      </c>
      <c r="L175" s="7">
        <v>0</v>
      </c>
      <c r="M175" s="7">
        <v>5128</v>
      </c>
      <c r="N175" s="7">
        <v>4593</v>
      </c>
      <c r="O175" s="138">
        <v>3915</v>
      </c>
      <c r="P175" s="261" t="str">
        <f>$P$22</f>
        <v>2021.10月
～2022.9月
実績</v>
      </c>
      <c r="Q175" s="90"/>
      <c r="R175" s="251"/>
      <c r="S175" s="252"/>
      <c r="T175" s="252"/>
      <c r="U175" s="252"/>
      <c r="V175" s="252"/>
    </row>
    <row r="176" spans="2:31" ht="18.75" customHeight="1" x14ac:dyDescent="0.15">
      <c r="B176" s="101" t="s">
        <v>20</v>
      </c>
      <c r="C176" s="30" t="s">
        <v>15</v>
      </c>
      <c r="D176" s="36">
        <v>20008</v>
      </c>
      <c r="E176" s="13">
        <v>18021</v>
      </c>
      <c r="F176" s="14">
        <v>20082</v>
      </c>
      <c r="G176" s="14">
        <v>18408</v>
      </c>
      <c r="H176" s="12">
        <v>17393</v>
      </c>
      <c r="I176" s="12">
        <v>20318</v>
      </c>
      <c r="J176" s="12">
        <v>20106</v>
      </c>
      <c r="K176" s="14">
        <v>18038</v>
      </c>
      <c r="L176" s="14">
        <v>33871</v>
      </c>
      <c r="M176" s="14">
        <v>18548</v>
      </c>
      <c r="N176" s="14">
        <v>16889</v>
      </c>
      <c r="O176" s="37">
        <v>13841</v>
      </c>
      <c r="P176" s="262"/>
      <c r="Q176" s="90"/>
      <c r="R176" s="251"/>
      <c r="S176" s="252"/>
      <c r="T176" s="250"/>
      <c r="U176" s="252"/>
      <c r="V176" s="252"/>
    </row>
    <row r="177" spans="2:31" ht="18.75" customHeight="1" x14ac:dyDescent="0.15">
      <c r="B177" s="103" t="s">
        <v>21</v>
      </c>
      <c r="C177" s="61" t="s">
        <v>16</v>
      </c>
      <c r="D177" s="38">
        <v>20915</v>
      </c>
      <c r="E177" s="60">
        <v>21863</v>
      </c>
      <c r="F177" s="12">
        <v>24781</v>
      </c>
      <c r="G177" s="12">
        <v>26250</v>
      </c>
      <c r="H177" s="12">
        <v>21411</v>
      </c>
      <c r="I177" s="12">
        <v>21944</v>
      </c>
      <c r="J177" s="12">
        <v>22409</v>
      </c>
      <c r="K177" s="12">
        <v>25311</v>
      </c>
      <c r="L177" s="12">
        <v>33149</v>
      </c>
      <c r="M177" s="12">
        <v>26075</v>
      </c>
      <c r="N177" s="12">
        <v>24320</v>
      </c>
      <c r="O177" s="39">
        <v>20125</v>
      </c>
      <c r="P177" s="262"/>
      <c r="Q177" s="90"/>
      <c r="R177" s="251"/>
      <c r="S177" s="252"/>
      <c r="T177" s="252"/>
      <c r="U177" s="252"/>
      <c r="V177" s="252"/>
    </row>
    <row r="178" spans="2:31" ht="18.75" customHeight="1" x14ac:dyDescent="0.15">
      <c r="B178" s="105" t="s">
        <v>40</v>
      </c>
      <c r="C178" s="78"/>
      <c r="D178" s="38">
        <v>87</v>
      </c>
      <c r="E178" s="60">
        <v>86</v>
      </c>
      <c r="F178" s="12">
        <v>91</v>
      </c>
      <c r="G178" s="12">
        <v>92</v>
      </c>
      <c r="H178" s="12">
        <v>63</v>
      </c>
      <c r="I178" s="12">
        <v>90</v>
      </c>
      <c r="J178" s="12">
        <v>89</v>
      </c>
      <c r="K178" s="12">
        <v>62</v>
      </c>
      <c r="L178" s="12">
        <v>99</v>
      </c>
      <c r="M178" s="12">
        <v>98</v>
      </c>
      <c r="N178" s="12">
        <v>69</v>
      </c>
      <c r="O178" s="39">
        <v>87</v>
      </c>
      <c r="P178" s="262"/>
      <c r="Q178" s="90"/>
      <c r="R178" s="251"/>
      <c r="S178" s="252"/>
      <c r="T178" s="252"/>
      <c r="U178" s="252"/>
      <c r="V178" s="252"/>
    </row>
    <row r="179" spans="2:31" ht="18.75" customHeight="1" thickBot="1" x14ac:dyDescent="0.2">
      <c r="B179" s="104" t="s">
        <v>41</v>
      </c>
      <c r="C179" s="77"/>
      <c r="D179" s="66">
        <f>ROUND(D170/D178/30/24*100,1)</f>
        <v>65.3</v>
      </c>
      <c r="E179" s="65">
        <f>ROUND(E170/E178/30/24*100,1)</f>
        <v>64.400000000000006</v>
      </c>
      <c r="F179" s="63">
        <f t="shared" ref="F179:O179" si="51">ROUND(F170/F178/30/24*100,1)</f>
        <v>68.5</v>
      </c>
      <c r="G179" s="63">
        <f t="shared" si="51"/>
        <v>67.400000000000006</v>
      </c>
      <c r="H179" s="63">
        <f t="shared" si="51"/>
        <v>85.5</v>
      </c>
      <c r="I179" s="63">
        <f t="shared" si="51"/>
        <v>65.2</v>
      </c>
      <c r="J179" s="63">
        <f t="shared" si="51"/>
        <v>66.3</v>
      </c>
      <c r="K179" s="63">
        <f t="shared" si="51"/>
        <v>97.1</v>
      </c>
      <c r="L179" s="63">
        <f t="shared" si="51"/>
        <v>94</v>
      </c>
      <c r="M179" s="63">
        <f t="shared" si="51"/>
        <v>70.5</v>
      </c>
      <c r="N179" s="63">
        <f t="shared" si="51"/>
        <v>92.2</v>
      </c>
      <c r="O179" s="62">
        <f t="shared" si="51"/>
        <v>60.5</v>
      </c>
      <c r="P179" s="73" t="str">
        <f>"平均 "&amp;ROUNDDOWN(AVERAGE(D179:O179),2)&amp;" %"</f>
        <v>平均 74.74 %</v>
      </c>
      <c r="Q179" s="89"/>
      <c r="R179" s="251"/>
      <c r="S179" s="252"/>
      <c r="T179" s="252"/>
      <c r="U179" s="252"/>
      <c r="V179" s="252"/>
    </row>
    <row r="180" spans="2:31" ht="18.75" customHeight="1" thickBot="1" x14ac:dyDescent="0.2">
      <c r="B180" s="263" t="s">
        <v>8</v>
      </c>
      <c r="C180" s="264"/>
      <c r="D180" s="263" t="s">
        <v>9</v>
      </c>
      <c r="E180" s="265"/>
      <c r="F180" s="265"/>
      <c r="G180" s="265"/>
      <c r="H180" s="265"/>
      <c r="I180" s="265"/>
      <c r="J180" s="265"/>
      <c r="K180" s="265"/>
      <c r="L180" s="265"/>
      <c r="M180" s="265"/>
      <c r="N180" s="265"/>
      <c r="O180" s="265"/>
      <c r="P180" s="59" t="s">
        <v>30</v>
      </c>
      <c r="Q180" s="91"/>
      <c r="R180" s="251"/>
      <c r="S180" s="252"/>
      <c r="T180" s="258"/>
      <c r="U180" s="258"/>
      <c r="V180" s="258"/>
      <c r="W180" s="18"/>
      <c r="X180" s="18"/>
      <c r="Y180" s="18"/>
      <c r="Z180" s="18"/>
      <c r="AA180" s="18"/>
      <c r="AB180" s="18"/>
      <c r="AC180" s="18"/>
      <c r="AD180" s="18"/>
      <c r="AE180" s="18"/>
    </row>
    <row r="181" spans="2:31" ht="18.75" customHeight="1" x14ac:dyDescent="0.15">
      <c r="B181" s="100" t="s">
        <v>22</v>
      </c>
      <c r="C181" s="107" t="s">
        <v>42</v>
      </c>
      <c r="D181" s="115">
        <f>ROUNDDOWN(D171*$P$181*(1.85-D173/100),2)</f>
        <v>0</v>
      </c>
      <c r="E181" s="115">
        <f>ROUNDDOWN(E171*$P$181*(1.85-E173/100),2)</f>
        <v>0</v>
      </c>
      <c r="F181" s="115">
        <f t="shared" ref="F181:N181" si="52">ROUNDDOWN(F171*$P$181*(1.85-F173/100),2)</f>
        <v>0</v>
      </c>
      <c r="G181" s="115">
        <f t="shared" si="52"/>
        <v>0</v>
      </c>
      <c r="H181" s="115">
        <f t="shared" si="52"/>
        <v>0</v>
      </c>
      <c r="I181" s="115">
        <f t="shared" si="52"/>
        <v>0</v>
      </c>
      <c r="J181" s="115">
        <f t="shared" si="52"/>
        <v>0</v>
      </c>
      <c r="K181" s="115">
        <f t="shared" si="52"/>
        <v>0</v>
      </c>
      <c r="L181" s="115">
        <f t="shared" si="52"/>
        <v>0</v>
      </c>
      <c r="M181" s="115">
        <f t="shared" si="52"/>
        <v>0</v>
      </c>
      <c r="N181" s="115">
        <f t="shared" si="52"/>
        <v>0</v>
      </c>
      <c r="O181" s="116">
        <f>ROUNDDOWN(O171*$P$181*(1.85-O173/100),2)</f>
        <v>0</v>
      </c>
      <c r="P181" s="128"/>
      <c r="Q181" s="95"/>
      <c r="R181" s="251"/>
      <c r="S181" s="252"/>
      <c r="T181" s="258"/>
      <c r="U181" s="258"/>
      <c r="V181" s="258"/>
      <c r="W181" s="18"/>
      <c r="X181" s="18"/>
      <c r="Y181" s="18"/>
      <c r="Z181" s="18"/>
      <c r="AA181" s="18"/>
      <c r="AB181" s="18"/>
      <c r="AC181" s="18"/>
      <c r="AD181" s="18"/>
      <c r="AE181" s="18"/>
    </row>
    <row r="182" spans="2:31" ht="18.75" customHeight="1" x14ac:dyDescent="0.15">
      <c r="B182" s="103" t="s">
        <v>23</v>
      </c>
      <c r="C182" s="35" t="s">
        <v>17</v>
      </c>
      <c r="D182" s="117">
        <f>D175*$P$182</f>
        <v>0</v>
      </c>
      <c r="E182" s="118">
        <f>E175*$P$182</f>
        <v>0</v>
      </c>
      <c r="F182" s="118">
        <f t="shared" ref="F182:N182" si="53">F175*$P$182</f>
        <v>0</v>
      </c>
      <c r="G182" s="118">
        <f t="shared" si="53"/>
        <v>0</v>
      </c>
      <c r="H182" s="118">
        <f t="shared" si="53"/>
        <v>0</v>
      </c>
      <c r="I182" s="118">
        <f t="shared" si="53"/>
        <v>0</v>
      </c>
      <c r="J182" s="118">
        <f t="shared" si="53"/>
        <v>0</v>
      </c>
      <c r="K182" s="118">
        <f t="shared" si="53"/>
        <v>0</v>
      </c>
      <c r="L182" s="118">
        <f t="shared" si="53"/>
        <v>0</v>
      </c>
      <c r="M182" s="118">
        <f t="shared" si="53"/>
        <v>0</v>
      </c>
      <c r="N182" s="118">
        <f t="shared" si="53"/>
        <v>0</v>
      </c>
      <c r="O182" s="120">
        <f>O175*$P$182</f>
        <v>0</v>
      </c>
      <c r="P182" s="129"/>
      <c r="Q182" s="96"/>
      <c r="R182" s="251"/>
      <c r="S182" s="252"/>
      <c r="T182" s="258"/>
      <c r="U182" s="258"/>
      <c r="V182" s="258"/>
      <c r="W182" s="18"/>
      <c r="X182" s="18"/>
      <c r="Y182" s="18"/>
      <c r="Z182" s="18"/>
      <c r="AA182" s="18"/>
      <c r="AB182" s="18"/>
      <c r="AC182" s="18"/>
      <c r="AD182" s="18"/>
      <c r="AE182" s="18"/>
    </row>
    <row r="183" spans="2:31" ht="18.75" customHeight="1" x14ac:dyDescent="0.15">
      <c r="B183" s="103" t="s">
        <v>32</v>
      </c>
      <c r="C183" s="35" t="s">
        <v>18</v>
      </c>
      <c r="D183" s="121"/>
      <c r="E183" s="122"/>
      <c r="F183" s="123"/>
      <c r="G183" s="123"/>
      <c r="H183" s="123"/>
      <c r="I183" s="123"/>
      <c r="J183" s="123"/>
      <c r="K183" s="123"/>
      <c r="L183" s="123"/>
      <c r="M183" s="119">
        <f>M176*$P$183</f>
        <v>0</v>
      </c>
      <c r="N183" s="119">
        <f>N176*$P$183</f>
        <v>0</v>
      </c>
      <c r="O183" s="120">
        <f>O176*$P$183</f>
        <v>0</v>
      </c>
      <c r="P183" s="129"/>
      <c r="Q183" s="96"/>
      <c r="R183" s="251"/>
      <c r="S183" s="252"/>
      <c r="T183" s="258"/>
      <c r="U183" s="258"/>
      <c r="V183" s="258"/>
      <c r="W183" s="18"/>
      <c r="X183" s="18"/>
      <c r="Y183" s="18"/>
      <c r="Z183" s="18"/>
      <c r="AA183" s="18"/>
      <c r="AB183" s="18"/>
      <c r="AC183" s="18"/>
      <c r="AD183" s="18"/>
      <c r="AE183" s="18"/>
    </row>
    <row r="184" spans="2:31" ht="18.75" customHeight="1" x14ac:dyDescent="0.15">
      <c r="B184" s="103" t="s">
        <v>33</v>
      </c>
      <c r="C184" s="35" t="s">
        <v>34</v>
      </c>
      <c r="D184" s="117">
        <f>D176*$P$184</f>
        <v>0</v>
      </c>
      <c r="E184" s="118">
        <f>E176*$P$184</f>
        <v>0</v>
      </c>
      <c r="F184" s="118">
        <f t="shared" ref="F184:L184" si="54">F176*$P$184</f>
        <v>0</v>
      </c>
      <c r="G184" s="118">
        <f t="shared" si="54"/>
        <v>0</v>
      </c>
      <c r="H184" s="118">
        <f t="shared" si="54"/>
        <v>0</v>
      </c>
      <c r="I184" s="118">
        <f t="shared" si="54"/>
        <v>0</v>
      </c>
      <c r="J184" s="118">
        <f t="shared" si="54"/>
        <v>0</v>
      </c>
      <c r="K184" s="118">
        <f t="shared" si="54"/>
        <v>0</v>
      </c>
      <c r="L184" s="118">
        <f t="shared" si="54"/>
        <v>0</v>
      </c>
      <c r="M184" s="123"/>
      <c r="N184" s="123"/>
      <c r="O184" s="124"/>
      <c r="P184" s="129"/>
      <c r="Q184" s="96"/>
      <c r="R184" s="251"/>
      <c r="S184" s="252"/>
      <c r="T184" s="258"/>
      <c r="U184" s="258"/>
      <c r="V184" s="258"/>
      <c r="W184" s="18"/>
      <c r="X184" s="18"/>
      <c r="Y184" s="18"/>
      <c r="Z184" s="18"/>
      <c r="AA184" s="18"/>
      <c r="AB184" s="18"/>
      <c r="AC184" s="18"/>
      <c r="AD184" s="18"/>
      <c r="AE184" s="18"/>
    </row>
    <row r="185" spans="2:31" ht="18.75" customHeight="1" x14ac:dyDescent="0.15">
      <c r="B185" s="101" t="s">
        <v>24</v>
      </c>
      <c r="C185" s="160" t="s">
        <v>35</v>
      </c>
      <c r="D185" s="161">
        <f>D177*$P$185</f>
        <v>0</v>
      </c>
      <c r="E185" s="161">
        <f>E177*$P$185</f>
        <v>0</v>
      </c>
      <c r="F185" s="161">
        <f t="shared" ref="F185:N185" si="55">F177*$P$185</f>
        <v>0</v>
      </c>
      <c r="G185" s="161">
        <f t="shared" si="55"/>
        <v>0</v>
      </c>
      <c r="H185" s="161">
        <f t="shared" si="55"/>
        <v>0</v>
      </c>
      <c r="I185" s="161">
        <f t="shared" si="55"/>
        <v>0</v>
      </c>
      <c r="J185" s="161">
        <f t="shared" si="55"/>
        <v>0</v>
      </c>
      <c r="K185" s="161">
        <f t="shared" si="55"/>
        <v>0</v>
      </c>
      <c r="L185" s="161">
        <f t="shared" si="55"/>
        <v>0</v>
      </c>
      <c r="M185" s="161">
        <f t="shared" si="55"/>
        <v>0</v>
      </c>
      <c r="N185" s="161">
        <f t="shared" si="55"/>
        <v>0</v>
      </c>
      <c r="O185" s="127">
        <f>O177*$P$185</f>
        <v>0</v>
      </c>
      <c r="P185" s="162"/>
      <c r="Q185" s="96"/>
      <c r="R185" s="251"/>
      <c r="S185" s="252"/>
      <c r="T185" s="250"/>
      <c r="U185" s="250"/>
      <c r="V185" s="253"/>
      <c r="W185" s="18"/>
      <c r="X185" s="18"/>
      <c r="Y185" s="18"/>
      <c r="Z185" s="18"/>
      <c r="AA185" s="18"/>
      <c r="AB185" s="18"/>
      <c r="AC185" s="18"/>
      <c r="AD185" s="18"/>
      <c r="AE185" s="18"/>
    </row>
    <row r="186" spans="2:31" ht="18.75" customHeight="1" thickBot="1" x14ac:dyDescent="0.2">
      <c r="B186" s="103" t="s">
        <v>108</v>
      </c>
      <c r="C186" s="35" t="s">
        <v>73</v>
      </c>
      <c r="D186" s="165">
        <f>D171*$P$186</f>
        <v>0</v>
      </c>
      <c r="E186" s="118">
        <f>E171*$P186</f>
        <v>0</v>
      </c>
      <c r="F186" s="119">
        <f t="shared" ref="F186:N186" si="56">F171*$P186</f>
        <v>0</v>
      </c>
      <c r="G186" s="119">
        <f t="shared" si="56"/>
        <v>0</v>
      </c>
      <c r="H186" s="119">
        <f t="shared" si="56"/>
        <v>0</v>
      </c>
      <c r="I186" s="119">
        <f t="shared" si="56"/>
        <v>0</v>
      </c>
      <c r="J186" s="119">
        <f t="shared" si="56"/>
        <v>0</v>
      </c>
      <c r="K186" s="119">
        <f t="shared" si="56"/>
        <v>0</v>
      </c>
      <c r="L186" s="119">
        <f t="shared" si="56"/>
        <v>0</v>
      </c>
      <c r="M186" s="119">
        <f t="shared" si="56"/>
        <v>0</v>
      </c>
      <c r="N186" s="119">
        <f t="shared" si="56"/>
        <v>0</v>
      </c>
      <c r="O186" s="119">
        <f>O171*$P186</f>
        <v>0</v>
      </c>
      <c r="P186" s="195"/>
      <c r="Q186" s="93"/>
      <c r="R186" s="251"/>
      <c r="S186" s="252"/>
      <c r="T186" s="250"/>
      <c r="U186" s="250"/>
      <c r="V186" s="253"/>
      <c r="W186" s="16"/>
      <c r="X186" s="16"/>
      <c r="Y186" s="16"/>
      <c r="Z186" s="16"/>
      <c r="AA186" s="16"/>
      <c r="AB186" s="16"/>
      <c r="AC186" s="16"/>
      <c r="AD186" s="16"/>
      <c r="AE186" s="16"/>
    </row>
    <row r="187" spans="2:31" ht="18.75" customHeight="1" thickBot="1" x14ac:dyDescent="0.2">
      <c r="B187" s="158" t="s">
        <v>25</v>
      </c>
      <c r="C187" s="159" t="s">
        <v>74</v>
      </c>
      <c r="D187" s="163">
        <f>INT(SUM(D181:D185)-D186)</f>
        <v>0</v>
      </c>
      <c r="E187" s="163">
        <f t="shared" ref="E187:M187" si="57">INT(SUM(E181:E185)-E186)</f>
        <v>0</v>
      </c>
      <c r="F187" s="164">
        <f t="shared" si="57"/>
        <v>0</v>
      </c>
      <c r="G187" s="164">
        <f t="shared" si="57"/>
        <v>0</v>
      </c>
      <c r="H187" s="164">
        <f t="shared" si="57"/>
        <v>0</v>
      </c>
      <c r="I187" s="164">
        <f t="shared" si="57"/>
        <v>0</v>
      </c>
      <c r="J187" s="164">
        <f t="shared" si="57"/>
        <v>0</v>
      </c>
      <c r="K187" s="164">
        <f t="shared" si="57"/>
        <v>0</v>
      </c>
      <c r="L187" s="164">
        <f t="shared" si="57"/>
        <v>0</v>
      </c>
      <c r="M187" s="164">
        <f t="shared" si="57"/>
        <v>0</v>
      </c>
      <c r="N187" s="164">
        <f>INT(SUM(N181:N185)-N186)</f>
        <v>0</v>
      </c>
      <c r="O187" s="164">
        <f>INT(SUM(O181:O185)-O186)</f>
        <v>0</v>
      </c>
      <c r="P187" s="110">
        <f>SUM(D187:O187)</f>
        <v>0</v>
      </c>
      <c r="Q187" s="94"/>
      <c r="R187" s="260"/>
      <c r="S187" s="260"/>
      <c r="T187" s="260"/>
      <c r="U187" s="260"/>
      <c r="V187" s="260"/>
      <c r="W187" s="16"/>
      <c r="X187" s="16"/>
      <c r="Y187" s="16"/>
      <c r="Z187" s="16"/>
      <c r="AA187" s="16"/>
      <c r="AB187" s="16"/>
      <c r="AC187" s="16"/>
      <c r="AD187" s="16"/>
      <c r="AE187" s="16"/>
    </row>
    <row r="188" spans="2:31" s="20" customFormat="1" ht="21" customHeight="1" x14ac:dyDescent="0.15">
      <c r="B188" s="24"/>
      <c r="C188" s="109" t="s">
        <v>31</v>
      </c>
      <c r="D188" s="24"/>
      <c r="E188" s="24"/>
      <c r="F188" s="24"/>
      <c r="G188" s="24"/>
      <c r="H188" s="24"/>
      <c r="I188" s="24"/>
      <c r="J188" s="24"/>
      <c r="K188" s="24"/>
      <c r="L188" s="24"/>
      <c r="M188" s="24"/>
      <c r="N188" s="24"/>
      <c r="O188" s="42"/>
      <c r="P188" s="111"/>
      <c r="Q188" s="68"/>
      <c r="R188" s="173"/>
      <c r="S188" s="174"/>
      <c r="T188" s="175"/>
      <c r="U188" s="176"/>
      <c r="V188" s="176"/>
      <c r="W188" s="26"/>
      <c r="X188" s="26"/>
      <c r="Y188" s="26"/>
      <c r="Z188" s="26"/>
      <c r="AA188" s="26"/>
      <c r="AB188" s="26"/>
      <c r="AC188" s="26"/>
      <c r="AD188" s="26"/>
      <c r="AE188" s="26"/>
    </row>
    <row r="189" spans="2:31" s="20" customFormat="1" ht="18.75" customHeight="1" thickBot="1" x14ac:dyDescent="0.2">
      <c r="B189" s="134">
        <v>8</v>
      </c>
      <c r="C189" s="108"/>
      <c r="D189" s="24"/>
      <c r="E189" s="24"/>
      <c r="F189" s="24"/>
      <c r="G189" s="24"/>
      <c r="H189" s="24"/>
      <c r="I189" s="24"/>
      <c r="J189" s="24"/>
      <c r="K189" s="24"/>
      <c r="L189" s="24"/>
      <c r="M189" s="24"/>
      <c r="N189" s="24"/>
      <c r="O189" s="24"/>
      <c r="P189" s="48"/>
      <c r="Q189" s="48"/>
      <c r="R189" s="254"/>
      <c r="S189" s="88"/>
      <c r="T189" s="259"/>
      <c r="U189" s="259"/>
      <c r="V189" s="259"/>
      <c r="W189" s="26"/>
      <c r="X189" s="26"/>
      <c r="Y189" s="26"/>
      <c r="Z189" s="26"/>
      <c r="AA189" s="26"/>
      <c r="AB189" s="26"/>
      <c r="AC189" s="26"/>
      <c r="AD189" s="26"/>
      <c r="AE189" s="26"/>
    </row>
    <row r="190" spans="2:31" s="20" customFormat="1" ht="21" customHeight="1" x14ac:dyDescent="0.15">
      <c r="B190" s="266" t="s">
        <v>167</v>
      </c>
      <c r="C190" s="64" t="s">
        <v>168</v>
      </c>
      <c r="D190" s="50"/>
      <c r="E190" s="50"/>
      <c r="F190" s="50"/>
      <c r="G190" s="54"/>
      <c r="H190" s="55" t="s">
        <v>37</v>
      </c>
      <c r="I190" s="268">
        <f>MAX(D196:O196)</f>
        <v>33</v>
      </c>
      <c r="J190" s="268"/>
      <c r="K190" s="269" t="s">
        <v>39</v>
      </c>
      <c r="L190" s="269"/>
      <c r="M190" s="56" t="s">
        <v>155</v>
      </c>
      <c r="N190" s="50"/>
      <c r="O190" s="237" t="s">
        <v>111</v>
      </c>
      <c r="P190" s="238"/>
      <c r="Q190" s="83"/>
      <c r="R190" s="254"/>
      <c r="S190" s="88"/>
      <c r="T190" s="88"/>
      <c r="U190" s="88"/>
      <c r="V190" s="88"/>
      <c r="W190" s="26"/>
      <c r="X190" s="26"/>
      <c r="Y190" s="26"/>
      <c r="Z190" s="26"/>
      <c r="AA190" s="26"/>
      <c r="AB190" s="26"/>
      <c r="AC190" s="26"/>
      <c r="AD190" s="26"/>
      <c r="AE190" s="26"/>
    </row>
    <row r="191" spans="2:31" s="20" customFormat="1" ht="19.5" customHeight="1" thickBot="1" x14ac:dyDescent="0.2">
      <c r="B191" s="267"/>
      <c r="C191" s="184" t="s">
        <v>169</v>
      </c>
      <c r="D191" s="67"/>
      <c r="E191" s="51"/>
      <c r="F191" s="51"/>
      <c r="G191" s="57"/>
      <c r="H191" s="52" t="s">
        <v>36</v>
      </c>
      <c r="I191" s="270">
        <v>150</v>
      </c>
      <c r="J191" s="270"/>
      <c r="K191" s="271" t="s">
        <v>38</v>
      </c>
      <c r="L191" s="271"/>
      <c r="M191" s="141" t="s">
        <v>155</v>
      </c>
      <c r="N191" s="140"/>
      <c r="O191" s="51"/>
      <c r="P191" s="53"/>
      <c r="Q191" s="49"/>
      <c r="R191" s="254"/>
      <c r="S191" s="88"/>
      <c r="T191" s="88"/>
      <c r="U191" s="88"/>
      <c r="V191" s="255"/>
      <c r="W191" s="26"/>
      <c r="X191" s="26"/>
      <c r="Y191" s="26"/>
      <c r="Z191" s="26"/>
      <c r="AA191" s="26"/>
      <c r="AB191" s="26"/>
      <c r="AC191" s="26"/>
      <c r="AD191" s="26"/>
      <c r="AE191" s="26"/>
    </row>
    <row r="192" spans="2:31" ht="18.75" customHeight="1" x14ac:dyDescent="0.15">
      <c r="B192" s="273" t="s">
        <v>1</v>
      </c>
      <c r="C192" s="273" t="s">
        <v>2</v>
      </c>
      <c r="D192" s="275" t="s">
        <v>141</v>
      </c>
      <c r="E192" s="276"/>
      <c r="F192" s="276"/>
      <c r="G192" s="276"/>
      <c r="H192" s="276"/>
      <c r="I192" s="276"/>
      <c r="J192" s="275" t="s">
        <v>141</v>
      </c>
      <c r="K192" s="276"/>
      <c r="L192" s="276"/>
      <c r="M192" s="276"/>
      <c r="N192" s="276"/>
      <c r="O192" s="276"/>
      <c r="P192" s="273" t="s">
        <v>14</v>
      </c>
      <c r="Q192" s="86"/>
      <c r="R192" s="260"/>
      <c r="S192" s="260"/>
      <c r="T192" s="260"/>
      <c r="U192" s="260"/>
      <c r="V192" s="260"/>
    </row>
    <row r="193" spans="2:31" ht="18.75" customHeight="1" thickBot="1" x14ac:dyDescent="0.2">
      <c r="B193" s="277"/>
      <c r="C193" s="277"/>
      <c r="D193" s="32" t="s">
        <v>118</v>
      </c>
      <c r="E193" s="32" t="s">
        <v>119</v>
      </c>
      <c r="F193" s="32" t="s">
        <v>120</v>
      </c>
      <c r="G193" s="32" t="s">
        <v>121</v>
      </c>
      <c r="H193" s="32" t="s">
        <v>122</v>
      </c>
      <c r="I193" s="32" t="s">
        <v>13</v>
      </c>
      <c r="J193" s="32" t="s">
        <v>124</v>
      </c>
      <c r="K193" s="32" t="s">
        <v>125</v>
      </c>
      <c r="L193" s="32" t="s">
        <v>126</v>
      </c>
      <c r="M193" s="34" t="s">
        <v>127</v>
      </c>
      <c r="N193" s="34" t="s">
        <v>128</v>
      </c>
      <c r="O193" s="34" t="s">
        <v>129</v>
      </c>
      <c r="P193" s="274"/>
      <c r="Q193" s="28"/>
      <c r="R193" s="244"/>
      <c r="S193" s="245"/>
      <c r="T193" s="246"/>
      <c r="U193" s="245"/>
      <c r="V193" s="247"/>
    </row>
    <row r="194" spans="2:31" ht="18.75" customHeight="1" x14ac:dyDescent="0.15">
      <c r="B194" s="100" t="s">
        <v>26</v>
      </c>
      <c r="C194" s="29" t="s">
        <v>4</v>
      </c>
      <c r="D194" s="6">
        <v>828</v>
      </c>
      <c r="E194" s="6">
        <v>1062</v>
      </c>
      <c r="F194" s="6">
        <v>1672</v>
      </c>
      <c r="G194" s="6">
        <v>1716</v>
      </c>
      <c r="H194" s="6">
        <v>1504</v>
      </c>
      <c r="I194" s="6">
        <v>1493</v>
      </c>
      <c r="J194" s="6">
        <v>1036</v>
      </c>
      <c r="K194" s="6">
        <v>748</v>
      </c>
      <c r="L194" s="6">
        <v>610</v>
      </c>
      <c r="M194" s="6">
        <v>607</v>
      </c>
      <c r="N194" s="6">
        <v>650</v>
      </c>
      <c r="O194" s="210">
        <v>601</v>
      </c>
      <c r="P194" s="33" t="str">
        <f>"計 "&amp;TEXT(SUM(D194:O194),"#,#")&amp;" kWh"</f>
        <v>計 12,527 kWh</v>
      </c>
      <c r="Q194" s="87"/>
      <c r="R194" s="248"/>
      <c r="S194" s="245"/>
      <c r="T194" s="244"/>
      <c r="U194" s="131"/>
      <c r="V194" s="249"/>
    </row>
    <row r="195" spans="2:31" ht="18.75" customHeight="1" x14ac:dyDescent="0.15">
      <c r="B195" s="101" t="s">
        <v>54</v>
      </c>
      <c r="C195" s="30" t="s">
        <v>5</v>
      </c>
      <c r="D195" s="9">
        <f t="shared" ref="D195:O195" si="58">$I$190</f>
        <v>33</v>
      </c>
      <c r="E195" s="9">
        <f t="shared" si="58"/>
        <v>33</v>
      </c>
      <c r="F195" s="10">
        <f t="shared" si="58"/>
        <v>33</v>
      </c>
      <c r="G195" s="10">
        <f t="shared" si="58"/>
        <v>33</v>
      </c>
      <c r="H195" s="10">
        <f t="shared" si="58"/>
        <v>33</v>
      </c>
      <c r="I195" s="10">
        <f t="shared" si="58"/>
        <v>33</v>
      </c>
      <c r="J195" s="10">
        <f t="shared" si="58"/>
        <v>33</v>
      </c>
      <c r="K195" s="10">
        <f t="shared" si="58"/>
        <v>33</v>
      </c>
      <c r="L195" s="10">
        <f t="shared" si="58"/>
        <v>33</v>
      </c>
      <c r="M195" s="10">
        <f t="shared" si="58"/>
        <v>33</v>
      </c>
      <c r="N195" s="10">
        <f t="shared" si="58"/>
        <v>33</v>
      </c>
      <c r="O195" s="211">
        <f t="shared" si="58"/>
        <v>33</v>
      </c>
      <c r="P195" s="58"/>
      <c r="Q195" s="87"/>
      <c r="R195" s="250"/>
      <c r="S195" s="245"/>
      <c r="T195" s="244"/>
      <c r="U195" s="131"/>
      <c r="V195" s="249"/>
    </row>
    <row r="196" spans="2:31" ht="18.75" customHeight="1" x14ac:dyDescent="0.15">
      <c r="B196" s="102" t="s">
        <v>55</v>
      </c>
      <c r="C196" s="76"/>
      <c r="D196" s="135">
        <v>33</v>
      </c>
      <c r="E196" s="74">
        <v>17</v>
      </c>
      <c r="F196" s="74">
        <v>17</v>
      </c>
      <c r="G196" s="74">
        <v>17</v>
      </c>
      <c r="H196" s="74">
        <v>17</v>
      </c>
      <c r="I196" s="74">
        <v>33</v>
      </c>
      <c r="J196" s="74">
        <v>33</v>
      </c>
      <c r="K196" s="74">
        <v>33</v>
      </c>
      <c r="L196" s="74">
        <v>33</v>
      </c>
      <c r="M196" s="74">
        <v>33</v>
      </c>
      <c r="N196" s="74">
        <v>33</v>
      </c>
      <c r="O196" s="136">
        <v>33</v>
      </c>
      <c r="P196" s="58" t="str">
        <f>"平均 "&amp;TEXT(AVERAGE(D196:O196),"#,#.#")&amp;" kW"</f>
        <v>平均 27.7 kW</v>
      </c>
      <c r="Q196" s="87"/>
      <c r="R196" s="248"/>
      <c r="S196" s="245"/>
      <c r="T196" s="244"/>
      <c r="U196" s="131"/>
      <c r="V196" s="249"/>
    </row>
    <row r="197" spans="2:31" ht="18.75" customHeight="1" x14ac:dyDescent="0.15">
      <c r="B197" s="103" t="s">
        <v>56</v>
      </c>
      <c r="C197" s="61" t="s">
        <v>6</v>
      </c>
      <c r="D197" s="233">
        <v>100</v>
      </c>
      <c r="E197" s="234">
        <v>100</v>
      </c>
      <c r="F197" s="234">
        <v>100</v>
      </c>
      <c r="G197" s="234">
        <v>100</v>
      </c>
      <c r="H197" s="234">
        <v>100</v>
      </c>
      <c r="I197" s="234">
        <v>100</v>
      </c>
      <c r="J197" s="234">
        <v>100</v>
      </c>
      <c r="K197" s="234">
        <v>100</v>
      </c>
      <c r="L197" s="234">
        <v>100</v>
      </c>
      <c r="M197" s="234">
        <v>100</v>
      </c>
      <c r="N197" s="234">
        <v>100</v>
      </c>
      <c r="O197" s="235">
        <v>100</v>
      </c>
      <c r="P197" s="75"/>
      <c r="Q197" s="89"/>
      <c r="R197" s="251"/>
      <c r="S197" s="252"/>
      <c r="T197" s="244"/>
      <c r="U197" s="131"/>
      <c r="V197" s="249"/>
    </row>
    <row r="198" spans="2:31" ht="18.75" customHeight="1" thickBot="1" x14ac:dyDescent="0.2">
      <c r="B198" s="104" t="s">
        <v>57</v>
      </c>
      <c r="C198" s="77"/>
      <c r="D198" s="182">
        <v>100</v>
      </c>
      <c r="E198" s="11">
        <v>100</v>
      </c>
      <c r="F198" s="11">
        <v>100</v>
      </c>
      <c r="G198" s="11">
        <v>100</v>
      </c>
      <c r="H198" s="11">
        <v>100</v>
      </c>
      <c r="I198" s="11">
        <v>100</v>
      </c>
      <c r="J198" s="11">
        <v>100</v>
      </c>
      <c r="K198" s="11">
        <v>100</v>
      </c>
      <c r="L198" s="11">
        <v>100</v>
      </c>
      <c r="M198" s="11">
        <v>100</v>
      </c>
      <c r="N198" s="11">
        <v>100</v>
      </c>
      <c r="O198" s="183">
        <v>100</v>
      </c>
      <c r="P198" s="82" t="str">
        <f>"平均 "&amp;ROUNDDOWN(AVERAGE(D198:O198),2)&amp;" %"</f>
        <v>平均 100 %</v>
      </c>
      <c r="Q198" s="89"/>
      <c r="R198" s="251"/>
      <c r="S198" s="252"/>
      <c r="T198" s="252"/>
      <c r="U198" s="252"/>
      <c r="V198" s="252"/>
    </row>
    <row r="199" spans="2:31" ht="18.75" customHeight="1" x14ac:dyDescent="0.15">
      <c r="B199" s="208" t="s">
        <v>96</v>
      </c>
      <c r="C199" s="209" t="s">
        <v>7</v>
      </c>
      <c r="D199" s="177">
        <v>0</v>
      </c>
      <c r="E199" s="178">
        <v>0</v>
      </c>
      <c r="F199" s="179">
        <v>0</v>
      </c>
      <c r="G199" s="179">
        <v>0</v>
      </c>
      <c r="H199" s="180">
        <v>0</v>
      </c>
      <c r="I199" s="180">
        <v>0</v>
      </c>
      <c r="J199" s="180">
        <v>0</v>
      </c>
      <c r="K199" s="179">
        <v>0</v>
      </c>
      <c r="L199" s="179">
        <v>0</v>
      </c>
      <c r="M199" s="179">
        <v>607</v>
      </c>
      <c r="N199" s="179">
        <v>650</v>
      </c>
      <c r="O199" s="181">
        <v>601</v>
      </c>
      <c r="P199" s="262" t="str">
        <f>$P$22</f>
        <v>2021.10月
～2022.9月
実績</v>
      </c>
      <c r="Q199" s="90"/>
      <c r="R199" s="251"/>
      <c r="S199" s="252"/>
      <c r="T199" s="252"/>
      <c r="U199" s="252"/>
      <c r="V199" s="252"/>
    </row>
    <row r="200" spans="2:31" ht="18.75" customHeight="1" x14ac:dyDescent="0.15">
      <c r="B200" s="103" t="s">
        <v>97</v>
      </c>
      <c r="C200" s="61" t="s">
        <v>15</v>
      </c>
      <c r="D200" s="38">
        <v>828</v>
      </c>
      <c r="E200" s="60">
        <v>1062</v>
      </c>
      <c r="F200" s="12">
        <v>1672</v>
      </c>
      <c r="G200" s="12">
        <v>1716</v>
      </c>
      <c r="H200" s="12">
        <v>1504</v>
      </c>
      <c r="I200" s="12">
        <v>1493</v>
      </c>
      <c r="J200" s="12">
        <v>1036</v>
      </c>
      <c r="K200" s="12">
        <v>748</v>
      </c>
      <c r="L200" s="12">
        <v>610</v>
      </c>
      <c r="M200" s="12">
        <v>0</v>
      </c>
      <c r="N200" s="12">
        <v>0</v>
      </c>
      <c r="O200" s="39">
        <v>0</v>
      </c>
      <c r="P200" s="262"/>
      <c r="Q200" s="90"/>
      <c r="R200" s="251"/>
      <c r="S200" s="252"/>
      <c r="T200" s="250"/>
      <c r="U200" s="252"/>
      <c r="V200" s="252"/>
    </row>
    <row r="201" spans="2:31" ht="18.75" customHeight="1" x14ac:dyDescent="0.15">
      <c r="B201" s="106" t="s">
        <v>40</v>
      </c>
      <c r="C201" s="79"/>
      <c r="D201" s="38">
        <v>13</v>
      </c>
      <c r="E201" s="60">
        <v>3</v>
      </c>
      <c r="F201" s="12">
        <v>3</v>
      </c>
      <c r="G201" s="12">
        <v>13</v>
      </c>
      <c r="H201" s="12">
        <v>3</v>
      </c>
      <c r="I201" s="12">
        <v>4</v>
      </c>
      <c r="J201" s="12">
        <v>3</v>
      </c>
      <c r="K201" s="12">
        <v>3</v>
      </c>
      <c r="L201" s="12">
        <v>2</v>
      </c>
      <c r="M201" s="12">
        <v>1</v>
      </c>
      <c r="N201" s="12">
        <v>10</v>
      </c>
      <c r="O201" s="39">
        <v>17</v>
      </c>
      <c r="P201" s="262"/>
      <c r="Q201" s="90"/>
    </row>
    <row r="202" spans="2:31" ht="18.75" customHeight="1" thickBot="1" x14ac:dyDescent="0.2">
      <c r="B202" s="104" t="s">
        <v>41</v>
      </c>
      <c r="C202" s="77"/>
      <c r="D202" s="66">
        <f t="shared" ref="D202:O202" si="59">ROUND(D194/D201/30/24*100,1)</f>
        <v>8.8000000000000007</v>
      </c>
      <c r="E202" s="65">
        <f t="shared" si="59"/>
        <v>49.2</v>
      </c>
      <c r="F202" s="63">
        <f t="shared" si="59"/>
        <v>77.400000000000006</v>
      </c>
      <c r="G202" s="63">
        <f t="shared" si="59"/>
        <v>18.3</v>
      </c>
      <c r="H202" s="63">
        <f t="shared" si="59"/>
        <v>69.599999999999994</v>
      </c>
      <c r="I202" s="63">
        <f t="shared" si="59"/>
        <v>51.8</v>
      </c>
      <c r="J202" s="63">
        <f t="shared" si="59"/>
        <v>48</v>
      </c>
      <c r="K202" s="63">
        <f t="shared" si="59"/>
        <v>34.6</v>
      </c>
      <c r="L202" s="63">
        <f t="shared" si="59"/>
        <v>42.4</v>
      </c>
      <c r="M202" s="63">
        <f t="shared" si="59"/>
        <v>84.3</v>
      </c>
      <c r="N202" s="63">
        <f t="shared" si="59"/>
        <v>9</v>
      </c>
      <c r="O202" s="62">
        <f t="shared" si="59"/>
        <v>4.9000000000000004</v>
      </c>
      <c r="P202" s="73" t="str">
        <f>"平均 "&amp;ROUNDDOWN(AVERAGE(D202:O202),2)&amp;" %"</f>
        <v>平均 41.52 %</v>
      </c>
      <c r="Q202" s="89"/>
    </row>
    <row r="203" spans="2:31" ht="18.75" customHeight="1" thickBot="1" x14ac:dyDescent="0.2">
      <c r="B203" s="263" t="s">
        <v>8</v>
      </c>
      <c r="C203" s="264"/>
      <c r="D203" s="263" t="s">
        <v>9</v>
      </c>
      <c r="E203" s="265"/>
      <c r="F203" s="265"/>
      <c r="G203" s="265"/>
      <c r="H203" s="265"/>
      <c r="I203" s="265"/>
      <c r="J203" s="265"/>
      <c r="K203" s="265"/>
      <c r="L203" s="265"/>
      <c r="M203" s="265"/>
      <c r="N203" s="265"/>
      <c r="O203" s="264"/>
      <c r="P203" s="59" t="s">
        <v>30</v>
      </c>
      <c r="Q203" s="91"/>
    </row>
    <row r="204" spans="2:31" ht="18.75" customHeight="1" x14ac:dyDescent="0.15">
      <c r="B204" s="100" t="s">
        <v>22</v>
      </c>
      <c r="C204" s="107" t="s">
        <v>98</v>
      </c>
      <c r="D204" s="125">
        <f>ROUNDDOWN(D195*$P$204*(1.85-D197/100),2)</f>
        <v>0</v>
      </c>
      <c r="E204" s="116">
        <f t="shared" ref="E204:O204" si="60">ROUNDDOWN(E195*$P$204*(1.85-E197/100),2)</f>
        <v>0</v>
      </c>
      <c r="F204" s="116">
        <f t="shared" si="60"/>
        <v>0</v>
      </c>
      <c r="G204" s="116">
        <f t="shared" si="60"/>
        <v>0</v>
      </c>
      <c r="H204" s="116">
        <f t="shared" si="60"/>
        <v>0</v>
      </c>
      <c r="I204" s="116">
        <f t="shared" si="60"/>
        <v>0</v>
      </c>
      <c r="J204" s="116">
        <f t="shared" si="60"/>
        <v>0</v>
      </c>
      <c r="K204" s="116">
        <f t="shared" si="60"/>
        <v>0</v>
      </c>
      <c r="L204" s="116">
        <f t="shared" si="60"/>
        <v>0</v>
      </c>
      <c r="M204" s="116">
        <f t="shared" si="60"/>
        <v>0</v>
      </c>
      <c r="N204" s="116">
        <f t="shared" si="60"/>
        <v>0</v>
      </c>
      <c r="O204" s="126">
        <f t="shared" si="60"/>
        <v>0</v>
      </c>
      <c r="P204" s="128"/>
      <c r="Q204" s="95"/>
    </row>
    <row r="205" spans="2:31" ht="18.75" customHeight="1" x14ac:dyDescent="0.15">
      <c r="B205" s="103" t="s">
        <v>32</v>
      </c>
      <c r="C205" s="35" t="s">
        <v>101</v>
      </c>
      <c r="D205" s="121"/>
      <c r="E205" s="122"/>
      <c r="F205" s="123"/>
      <c r="G205" s="123"/>
      <c r="H205" s="123"/>
      <c r="I205" s="123"/>
      <c r="J205" s="123"/>
      <c r="K205" s="123"/>
      <c r="L205" s="123"/>
      <c r="M205" s="119">
        <f>M199*$P$205</f>
        <v>0</v>
      </c>
      <c r="N205" s="119">
        <f>N199*$P$205</f>
        <v>0</v>
      </c>
      <c r="O205" s="120">
        <f>O199*$P$205</f>
        <v>0</v>
      </c>
      <c r="P205" s="129"/>
      <c r="Q205" s="96"/>
    </row>
    <row r="206" spans="2:31" ht="18.75" customHeight="1" x14ac:dyDescent="0.15">
      <c r="B206" s="103" t="s">
        <v>33</v>
      </c>
      <c r="C206" s="35" t="s">
        <v>102</v>
      </c>
      <c r="D206" s="117">
        <f>D200*$P$206</f>
        <v>0</v>
      </c>
      <c r="E206" s="118">
        <f>E200*$P$206</f>
        <v>0</v>
      </c>
      <c r="F206" s="119">
        <f>F200*$P$206</f>
        <v>0</v>
      </c>
      <c r="G206" s="119">
        <f t="shared" ref="G206:L206" si="61">G200*$P$206</f>
        <v>0</v>
      </c>
      <c r="H206" s="119">
        <f t="shared" si="61"/>
        <v>0</v>
      </c>
      <c r="I206" s="119">
        <f t="shared" si="61"/>
        <v>0</v>
      </c>
      <c r="J206" s="119">
        <f t="shared" si="61"/>
        <v>0</v>
      </c>
      <c r="K206" s="119">
        <f t="shared" si="61"/>
        <v>0</v>
      </c>
      <c r="L206" s="119">
        <f t="shared" si="61"/>
        <v>0</v>
      </c>
      <c r="M206" s="123"/>
      <c r="N206" s="123"/>
      <c r="O206" s="124"/>
      <c r="P206" s="129"/>
      <c r="Q206" s="96"/>
    </row>
    <row r="207" spans="2:31" ht="18.75" customHeight="1" thickBot="1" x14ac:dyDescent="0.2">
      <c r="B207" s="103" t="s">
        <v>108</v>
      </c>
      <c r="C207" s="35" t="s">
        <v>100</v>
      </c>
      <c r="D207" s="165">
        <f>D195*$P207</f>
        <v>0</v>
      </c>
      <c r="E207" s="118">
        <f t="shared" ref="E207:O207" si="62">E195*$P207</f>
        <v>0</v>
      </c>
      <c r="F207" s="119">
        <f t="shared" si="62"/>
        <v>0</v>
      </c>
      <c r="G207" s="119">
        <f t="shared" si="62"/>
        <v>0</v>
      </c>
      <c r="H207" s="119">
        <f t="shared" si="62"/>
        <v>0</v>
      </c>
      <c r="I207" s="119">
        <f t="shared" si="62"/>
        <v>0</v>
      </c>
      <c r="J207" s="119">
        <f t="shared" si="62"/>
        <v>0</v>
      </c>
      <c r="K207" s="119">
        <f t="shared" si="62"/>
        <v>0</v>
      </c>
      <c r="L207" s="119">
        <f t="shared" si="62"/>
        <v>0</v>
      </c>
      <c r="M207" s="119">
        <f t="shared" si="62"/>
        <v>0</v>
      </c>
      <c r="N207" s="119">
        <f t="shared" si="62"/>
        <v>0</v>
      </c>
      <c r="O207" s="120">
        <f t="shared" si="62"/>
        <v>0</v>
      </c>
      <c r="P207" s="196"/>
      <c r="Q207" s="93"/>
      <c r="T207" s="16"/>
      <c r="U207" s="16"/>
      <c r="V207" s="133"/>
      <c r="W207" s="16"/>
      <c r="X207" s="16"/>
      <c r="Y207" s="16"/>
      <c r="Z207" s="16"/>
      <c r="AA207" s="16"/>
      <c r="AB207" s="16"/>
      <c r="AC207" s="16"/>
      <c r="AD207" s="16"/>
      <c r="AE207" s="16"/>
    </row>
    <row r="208" spans="2:31" ht="18.75" customHeight="1" thickBot="1" x14ac:dyDescent="0.2">
      <c r="B208" s="158" t="s">
        <v>25</v>
      </c>
      <c r="C208" s="159" t="s">
        <v>103</v>
      </c>
      <c r="D208" s="163">
        <f>INT(SUM(D204:D206)-D207)</f>
        <v>0</v>
      </c>
      <c r="E208" s="163">
        <f>INT(SUM(E204:E206)-E207)</f>
        <v>0</v>
      </c>
      <c r="F208" s="164">
        <f t="shared" ref="F208:O208" si="63">INT(SUM(F204:F206)-F207)</f>
        <v>0</v>
      </c>
      <c r="G208" s="164">
        <f t="shared" si="63"/>
        <v>0</v>
      </c>
      <c r="H208" s="164">
        <f>INT(SUM(H204:H206)-H207)</f>
        <v>0</v>
      </c>
      <c r="I208" s="164">
        <f t="shared" si="63"/>
        <v>0</v>
      </c>
      <c r="J208" s="164">
        <f t="shared" si="63"/>
        <v>0</v>
      </c>
      <c r="K208" s="164">
        <f t="shared" si="63"/>
        <v>0</v>
      </c>
      <c r="L208" s="164">
        <f t="shared" si="63"/>
        <v>0</v>
      </c>
      <c r="M208" s="164">
        <f t="shared" si="63"/>
        <v>0</v>
      </c>
      <c r="N208" s="164">
        <f t="shared" si="63"/>
        <v>0</v>
      </c>
      <c r="O208" s="164">
        <f t="shared" si="63"/>
        <v>0</v>
      </c>
      <c r="P208" s="110">
        <f>SUM(D208:O208)</f>
        <v>0</v>
      </c>
      <c r="Q208" s="94"/>
      <c r="R208" s="260"/>
      <c r="S208" s="260"/>
      <c r="T208" s="260"/>
      <c r="U208" s="260"/>
      <c r="V208" s="260"/>
      <c r="W208" s="16"/>
      <c r="X208" s="16"/>
      <c r="Y208" s="16"/>
      <c r="Z208" s="16"/>
      <c r="AA208" s="16"/>
      <c r="AB208" s="16"/>
      <c r="AC208" s="16"/>
      <c r="AD208" s="16"/>
      <c r="AE208" s="16"/>
    </row>
    <row r="209" spans="2:22" s="20" customFormat="1" ht="21" customHeight="1" x14ac:dyDescent="0.15">
      <c r="B209" s="24"/>
      <c r="C209" s="109" t="s">
        <v>99</v>
      </c>
      <c r="D209" s="24"/>
      <c r="E209" s="24"/>
      <c r="F209" s="24"/>
      <c r="G209" s="24"/>
      <c r="H209" s="24"/>
      <c r="I209" s="24"/>
      <c r="J209" s="24"/>
      <c r="K209" s="24"/>
      <c r="L209" s="24"/>
      <c r="M209" s="24"/>
      <c r="N209" s="24"/>
      <c r="O209" s="42"/>
      <c r="P209" s="111"/>
      <c r="Q209" s="68"/>
      <c r="R209" s="173"/>
      <c r="S209" s="174"/>
      <c r="T209" s="175"/>
      <c r="U209" s="176"/>
      <c r="V209" s="176"/>
    </row>
    <row r="210" spans="2:22" s="20" customFormat="1" ht="21" customHeight="1" x14ac:dyDescent="0.15">
      <c r="B210" s="24"/>
      <c r="C210" s="197"/>
      <c r="D210" s="24"/>
      <c r="E210" s="24"/>
      <c r="F210" s="24"/>
      <c r="G210" s="24"/>
      <c r="H210" s="24"/>
      <c r="I210" s="24"/>
      <c r="J210" s="24"/>
      <c r="K210" s="24"/>
      <c r="L210" s="24"/>
      <c r="M210" s="24"/>
      <c r="N210" s="24"/>
      <c r="O210" s="42"/>
      <c r="P210" s="111"/>
      <c r="Q210" s="68"/>
      <c r="R210" s="173"/>
      <c r="S210" s="174"/>
      <c r="T210" s="175"/>
      <c r="U210" s="176"/>
      <c r="V210" s="176"/>
    </row>
    <row r="211" spans="2:22" s="20" customFormat="1" ht="21" customHeight="1" x14ac:dyDescent="0.15">
      <c r="B211" s="24"/>
      <c r="C211" s="109"/>
      <c r="D211" s="24"/>
      <c r="E211" s="24"/>
      <c r="F211" s="24"/>
      <c r="G211" s="24"/>
      <c r="H211" s="24"/>
      <c r="I211" s="24"/>
      <c r="J211" s="24"/>
      <c r="K211" s="24"/>
      <c r="L211" s="24"/>
      <c r="M211" s="24"/>
      <c r="N211" s="24"/>
      <c r="O211" s="42"/>
      <c r="P211" s="111"/>
      <c r="Q211" s="68"/>
      <c r="R211" s="173"/>
      <c r="S211" s="174"/>
      <c r="T211" s="175"/>
      <c r="U211" s="176"/>
      <c r="V211" s="176"/>
    </row>
    <row r="212" spans="2:22" s="20" customFormat="1" ht="21" customHeight="1" x14ac:dyDescent="0.15">
      <c r="B212" s="24"/>
      <c r="C212" s="109"/>
      <c r="D212" s="24"/>
      <c r="E212" s="24"/>
      <c r="F212" s="24"/>
      <c r="G212" s="24"/>
      <c r="H212" s="24"/>
      <c r="I212" s="24"/>
      <c r="J212" s="24"/>
      <c r="K212" s="24"/>
      <c r="L212" s="24"/>
      <c r="M212" s="24"/>
      <c r="N212" s="24"/>
      <c r="O212" s="42"/>
      <c r="P212" s="111"/>
      <c r="Q212" s="68"/>
      <c r="R212" s="173"/>
      <c r="S212" s="174"/>
      <c r="T212" s="175"/>
      <c r="U212" s="176"/>
      <c r="V212" s="176"/>
    </row>
    <row r="213" spans="2:22" s="20" customFormat="1" ht="23.25" customHeight="1" thickBot="1" x14ac:dyDescent="0.2">
      <c r="B213" s="43" t="str">
        <f>"②"&amp;B9&amp;" （2ヵ年小計）"</f>
        <v>②仙台市水道局浄水施設電力需給 （2ヵ年小計）</v>
      </c>
      <c r="C213" s="27"/>
      <c r="D213" s="24"/>
      <c r="E213" s="24"/>
      <c r="F213" s="24"/>
      <c r="G213" s="24"/>
      <c r="H213" s="24"/>
      <c r="I213" s="24"/>
      <c r="J213" s="24"/>
      <c r="K213" s="24"/>
      <c r="L213" s="24"/>
      <c r="M213" s="24"/>
      <c r="N213" s="24"/>
      <c r="O213" s="24"/>
      <c r="P213" s="80" t="s">
        <v>117</v>
      </c>
      <c r="Q213" s="24"/>
      <c r="R213" s="19"/>
    </row>
    <row r="214" spans="2:22" ht="18.75" customHeight="1" x14ac:dyDescent="0.15">
      <c r="B214" s="289" t="s">
        <v>29</v>
      </c>
      <c r="C214" s="290"/>
      <c r="D214" s="275" t="s">
        <v>141</v>
      </c>
      <c r="E214" s="276"/>
      <c r="F214" s="276"/>
      <c r="G214" s="276"/>
      <c r="H214" s="276"/>
      <c r="I214" s="276"/>
      <c r="J214" s="275" t="s">
        <v>141</v>
      </c>
      <c r="K214" s="276"/>
      <c r="L214" s="276"/>
      <c r="M214" s="276"/>
      <c r="N214" s="276"/>
      <c r="O214" s="276"/>
      <c r="P214" s="293" t="s">
        <v>3</v>
      </c>
      <c r="Q214" s="28"/>
    </row>
    <row r="215" spans="2:22" ht="18.75" customHeight="1" thickBot="1" x14ac:dyDescent="0.2">
      <c r="B215" s="291"/>
      <c r="C215" s="292"/>
      <c r="D215" s="32" t="s">
        <v>118</v>
      </c>
      <c r="E215" s="32" t="s">
        <v>119</v>
      </c>
      <c r="F215" s="32" t="s">
        <v>120</v>
      </c>
      <c r="G215" s="32" t="s">
        <v>121</v>
      </c>
      <c r="H215" s="32" t="s">
        <v>122</v>
      </c>
      <c r="I215" s="32" t="s">
        <v>13</v>
      </c>
      <c r="J215" s="32" t="s">
        <v>124</v>
      </c>
      <c r="K215" s="32" t="s">
        <v>125</v>
      </c>
      <c r="L215" s="32" t="s">
        <v>126</v>
      </c>
      <c r="M215" s="34" t="s">
        <v>127</v>
      </c>
      <c r="N215" s="34" t="s">
        <v>128</v>
      </c>
      <c r="O215" s="34" t="s">
        <v>129</v>
      </c>
      <c r="P215" s="274"/>
      <c r="Q215" s="28"/>
    </row>
    <row r="216" spans="2:22" ht="18.75" customHeight="1" thickBot="1" x14ac:dyDescent="0.2">
      <c r="B216" s="288" t="s">
        <v>27</v>
      </c>
      <c r="C216" s="264"/>
      <c r="D216" s="15">
        <f>D17+D41+D194+D170+D143+D119+D92+D68</f>
        <v>586936</v>
      </c>
      <c r="E216" s="15">
        <f t="shared" ref="E216:O217" si="64">E17+E41+E194+E170+E143+E119+E92+E68</f>
        <v>595481</v>
      </c>
      <c r="F216" s="15">
        <f t="shared" si="64"/>
        <v>680142</v>
      </c>
      <c r="G216" s="15">
        <f t="shared" si="64"/>
        <v>706163</v>
      </c>
      <c r="H216" s="15">
        <f t="shared" si="64"/>
        <v>622932</v>
      </c>
      <c r="I216" s="15">
        <f t="shared" si="64"/>
        <v>677372</v>
      </c>
      <c r="J216" s="15">
        <f t="shared" si="64"/>
        <v>605209</v>
      </c>
      <c r="K216" s="15">
        <f t="shared" si="64"/>
        <v>595459</v>
      </c>
      <c r="L216" s="15">
        <f t="shared" si="64"/>
        <v>602338</v>
      </c>
      <c r="M216" s="15">
        <f t="shared" si="64"/>
        <v>620409</v>
      </c>
      <c r="N216" s="15">
        <f t="shared" si="64"/>
        <v>615291</v>
      </c>
      <c r="O216" s="15">
        <f t="shared" si="64"/>
        <v>569367</v>
      </c>
      <c r="P216" s="112">
        <f>SUM(D216:O216)</f>
        <v>7477099</v>
      </c>
      <c r="Q216" s="97"/>
    </row>
    <row r="217" spans="2:22" ht="18.75" customHeight="1" thickBot="1" x14ac:dyDescent="0.2">
      <c r="B217" s="288" t="s">
        <v>28</v>
      </c>
      <c r="C217" s="264"/>
      <c r="D217" s="15">
        <f>D18+D42+D195+D171+D144+D120+D93+D69</f>
        <v>1637</v>
      </c>
      <c r="E217" s="15">
        <f t="shared" si="64"/>
        <v>1637</v>
      </c>
      <c r="F217" s="15">
        <f t="shared" si="64"/>
        <v>1637</v>
      </c>
      <c r="G217" s="15">
        <f t="shared" si="64"/>
        <v>1637</v>
      </c>
      <c r="H217" s="15">
        <f t="shared" si="64"/>
        <v>1637</v>
      </c>
      <c r="I217" s="15">
        <f t="shared" si="64"/>
        <v>1637</v>
      </c>
      <c r="J217" s="15">
        <f t="shared" si="64"/>
        <v>1637</v>
      </c>
      <c r="K217" s="15">
        <f t="shared" si="64"/>
        <v>1637</v>
      </c>
      <c r="L217" s="15">
        <f t="shared" si="64"/>
        <v>1637</v>
      </c>
      <c r="M217" s="15">
        <f t="shared" si="64"/>
        <v>1637</v>
      </c>
      <c r="N217" s="15">
        <f t="shared" si="64"/>
        <v>1637</v>
      </c>
      <c r="O217" s="15">
        <f t="shared" si="64"/>
        <v>1637</v>
      </c>
      <c r="P217" s="113">
        <f>MAX(D217:O217)</f>
        <v>1637</v>
      </c>
      <c r="Q217" s="98"/>
    </row>
    <row r="218" spans="2:22" ht="18.75" customHeight="1" thickBot="1" x14ac:dyDescent="0.2">
      <c r="B218" s="288" t="s">
        <v>44</v>
      </c>
      <c r="C218" s="264"/>
      <c r="D218" s="11">
        <f>D34+D58+D208+D187+D160+D136+D109+D85</f>
        <v>0</v>
      </c>
      <c r="E218" s="11">
        <f t="shared" ref="E218:O218" si="65">E34+E58+E208+E187+E160+E136+E109+E85</f>
        <v>0</v>
      </c>
      <c r="F218" s="11">
        <f t="shared" si="65"/>
        <v>0</v>
      </c>
      <c r="G218" s="11">
        <f t="shared" si="65"/>
        <v>0</v>
      </c>
      <c r="H218" s="11">
        <f t="shared" si="65"/>
        <v>0</v>
      </c>
      <c r="I218" s="11">
        <f t="shared" si="65"/>
        <v>0</v>
      </c>
      <c r="J218" s="11">
        <f t="shared" si="65"/>
        <v>0</v>
      </c>
      <c r="K218" s="11">
        <f t="shared" si="65"/>
        <v>0</v>
      </c>
      <c r="L218" s="11">
        <f t="shared" si="65"/>
        <v>0</v>
      </c>
      <c r="M218" s="11">
        <f t="shared" si="65"/>
        <v>0</v>
      </c>
      <c r="N218" s="11">
        <f t="shared" si="65"/>
        <v>0</v>
      </c>
      <c r="O218" s="11">
        <f t="shared" si="65"/>
        <v>0</v>
      </c>
      <c r="P218" s="114">
        <f>SUM(D218:O218)</f>
        <v>0</v>
      </c>
      <c r="Q218" s="99"/>
      <c r="R218" s="17"/>
    </row>
    <row r="219" spans="2:22" ht="19.5" customHeight="1" x14ac:dyDescent="0.15">
      <c r="B219" s="24"/>
      <c r="C219" s="27"/>
      <c r="D219" s="24"/>
      <c r="E219" s="24"/>
      <c r="F219" s="24"/>
      <c r="G219" s="166"/>
      <c r="H219" s="166"/>
      <c r="I219" s="166"/>
      <c r="J219" s="24"/>
      <c r="K219" s="24"/>
      <c r="L219" s="24"/>
      <c r="M219" s="24"/>
      <c r="N219" s="215"/>
      <c r="O219" s="215"/>
      <c r="P219" s="216"/>
      <c r="Q219" s="84"/>
    </row>
    <row r="220" spans="2:22" ht="19.5" customHeight="1" x14ac:dyDescent="0.15">
      <c r="B220" s="213" t="s">
        <v>140</v>
      </c>
      <c r="C220" s="27"/>
      <c r="D220" s="24"/>
      <c r="E220" s="24"/>
      <c r="F220" s="24"/>
      <c r="G220" s="49"/>
      <c r="H220" s="49"/>
      <c r="I220" s="49"/>
      <c r="J220" s="24"/>
      <c r="K220" s="24"/>
      <c r="L220" s="24"/>
      <c r="M220" s="24"/>
      <c r="N220" s="217"/>
      <c r="O220" s="217"/>
      <c r="P220" s="218"/>
      <c r="Q220" s="84"/>
    </row>
    <row r="221" spans="2:22" ht="17.25" customHeight="1" thickBot="1" x14ac:dyDescent="0.2">
      <c r="B221" s="24"/>
      <c r="C221" s="27"/>
      <c r="G221" s="24"/>
      <c r="H221" s="24"/>
      <c r="I221" s="24"/>
      <c r="J221" s="285" t="s">
        <v>104</v>
      </c>
      <c r="K221" s="285"/>
      <c r="L221" s="285"/>
      <c r="M221" s="285"/>
      <c r="Q221" s="40"/>
    </row>
    <row r="222" spans="2:22" ht="33.75" customHeight="1" thickBot="1" x14ac:dyDescent="0.2">
      <c r="C222" s="214"/>
      <c r="D222" s="186"/>
      <c r="E222" s="193"/>
      <c r="F222" s="214"/>
      <c r="G222" s="43"/>
      <c r="I222" s="219" t="str">
        <f>"① "&amp;'（１）入札金額積算内訳書R0510_R0609'!P219&amp;" 円　 ＋ 　② "&amp;P218&amp;" 円  ×  ２ヵ年"</f>
        <v>① 0 円　 ＋ 　② 0 円  ×  ２ヵ年</v>
      </c>
      <c r="J222" s="186" t="s">
        <v>105</v>
      </c>
      <c r="K222" s="294">
        <f>'（１）入札金額積算内訳書R0510_R0609'!P219+P218*2</f>
        <v>0</v>
      </c>
      <c r="L222" s="295"/>
      <c r="M222" s="296"/>
      <c r="N222" s="287" t="s">
        <v>75</v>
      </c>
      <c r="O222" s="287"/>
      <c r="P222" s="287"/>
      <c r="Q222" s="24"/>
    </row>
    <row r="223" spans="2:22" ht="18.75" customHeight="1" x14ac:dyDescent="0.15">
      <c r="B223" s="24"/>
      <c r="C223" s="27"/>
      <c r="D223" s="24"/>
      <c r="G223" s="24"/>
      <c r="H223" s="284" t="s">
        <v>45</v>
      </c>
      <c r="I223" s="284"/>
      <c r="J223" s="284"/>
      <c r="L223" s="69"/>
      <c r="M223" s="70"/>
      <c r="N223" s="24"/>
      <c r="O223" s="242"/>
      <c r="P223" s="239"/>
      <c r="Q223" s="24"/>
    </row>
    <row r="224" spans="2:22" ht="18.75" customHeight="1" x14ac:dyDescent="0.15">
      <c r="B224" s="24" t="s">
        <v>10</v>
      </c>
      <c r="C224" s="27"/>
      <c r="D224" s="24"/>
      <c r="E224" s="24"/>
      <c r="F224" s="24"/>
      <c r="O224" s="45"/>
      <c r="P224" s="240"/>
      <c r="Q224" s="71"/>
    </row>
    <row r="225" spans="2:18" ht="14.25" customHeight="1" x14ac:dyDescent="0.15">
      <c r="B225" s="27" t="s">
        <v>46</v>
      </c>
      <c r="C225" s="27"/>
      <c r="D225" s="24"/>
      <c r="E225" s="24"/>
      <c r="F225" s="24"/>
      <c r="G225" s="24"/>
      <c r="H225" s="24"/>
      <c r="I225" s="24"/>
      <c r="J225" s="24"/>
      <c r="K225" s="41"/>
      <c r="L225" s="41"/>
      <c r="M225" s="24"/>
      <c r="N225" s="24"/>
      <c r="O225" s="27"/>
      <c r="P225" s="241"/>
      <c r="Q225" s="24"/>
    </row>
    <row r="226" spans="2:18" ht="14.25" customHeight="1" x14ac:dyDescent="0.15">
      <c r="B226" s="27" t="s">
        <v>109</v>
      </c>
      <c r="C226" s="27"/>
      <c r="D226" s="24"/>
      <c r="E226" s="24"/>
      <c r="F226" s="24"/>
      <c r="G226" s="24"/>
      <c r="H226" s="24"/>
      <c r="I226" s="24"/>
      <c r="J226" s="24"/>
      <c r="K226" s="24"/>
      <c r="L226" s="24"/>
      <c r="M226" s="24"/>
      <c r="N226" s="24"/>
      <c r="O226" s="27"/>
      <c r="P226" s="240"/>
      <c r="Q226" s="24"/>
    </row>
    <row r="227" spans="2:18" ht="14.25" customHeight="1" x14ac:dyDescent="0.15">
      <c r="B227" s="27" t="s">
        <v>47</v>
      </c>
      <c r="C227" s="27"/>
      <c r="D227" s="24"/>
      <c r="E227" s="24"/>
      <c r="F227" s="24"/>
      <c r="G227" s="24"/>
      <c r="I227" s="27" t="s">
        <v>52</v>
      </c>
      <c r="J227" s="139"/>
      <c r="K227" s="139"/>
      <c r="L227" s="139"/>
      <c r="M227" s="139"/>
      <c r="N227" s="139"/>
      <c r="O227" s="27"/>
      <c r="P227" s="240"/>
      <c r="Q227" s="24"/>
    </row>
    <row r="228" spans="2:18" ht="14.25" customHeight="1" x14ac:dyDescent="0.15">
      <c r="B228" s="27" t="s">
        <v>48</v>
      </c>
      <c r="C228" s="27"/>
      <c r="D228" s="24"/>
      <c r="E228" s="24"/>
      <c r="F228" s="24"/>
      <c r="G228" s="24"/>
      <c r="I228" s="27" t="s">
        <v>53</v>
      </c>
      <c r="J228" s="139"/>
      <c r="K228" s="139"/>
      <c r="L228" s="139"/>
      <c r="M228" s="139"/>
      <c r="N228" s="139"/>
      <c r="O228" s="27"/>
      <c r="P228" s="240"/>
      <c r="Q228" s="24"/>
    </row>
    <row r="229" spans="2:18" ht="14.25" customHeight="1" x14ac:dyDescent="0.15">
      <c r="B229" s="27" t="s">
        <v>49</v>
      </c>
      <c r="C229" s="27"/>
      <c r="D229" s="24"/>
      <c r="E229" s="24"/>
      <c r="F229" s="24"/>
      <c r="G229" s="24"/>
      <c r="H229" s="24"/>
      <c r="I229" s="24"/>
      <c r="J229" s="24"/>
      <c r="K229" s="24"/>
      <c r="L229" s="24"/>
      <c r="M229" s="24"/>
      <c r="N229" s="24"/>
      <c r="O229" s="27"/>
      <c r="P229" s="240"/>
      <c r="Q229" s="24"/>
    </row>
    <row r="230" spans="2:18" ht="14.25" customHeight="1" x14ac:dyDescent="0.15">
      <c r="B230" s="27" t="s">
        <v>50</v>
      </c>
      <c r="C230" s="27"/>
      <c r="D230" s="24"/>
      <c r="E230" s="24"/>
      <c r="F230" s="24"/>
      <c r="G230" s="24"/>
      <c r="H230" s="24"/>
      <c r="I230" s="24"/>
      <c r="J230" s="24"/>
      <c r="K230" s="24"/>
      <c r="L230" s="24"/>
      <c r="M230" s="24"/>
      <c r="N230" s="24"/>
      <c r="O230" s="27"/>
      <c r="P230" s="240"/>
      <c r="Q230" s="24"/>
    </row>
    <row r="231" spans="2:18" ht="14.25" customHeight="1" x14ac:dyDescent="0.15">
      <c r="B231" s="24" t="s">
        <v>11</v>
      </c>
      <c r="C231" s="27"/>
      <c r="D231" s="24"/>
      <c r="E231" s="24"/>
      <c r="F231" s="24"/>
      <c r="G231" s="24"/>
      <c r="H231" s="24"/>
      <c r="I231" s="24"/>
      <c r="J231" s="24"/>
      <c r="K231" s="24"/>
      <c r="L231" s="24"/>
      <c r="M231" s="24"/>
      <c r="N231" s="24"/>
      <c r="O231" s="27"/>
      <c r="P231" s="240"/>
      <c r="Q231" s="24"/>
    </row>
    <row r="232" spans="2:18" ht="14.25" customHeight="1" x14ac:dyDescent="0.15">
      <c r="B232" s="27" t="s">
        <v>51</v>
      </c>
      <c r="C232" s="27"/>
      <c r="D232" s="24"/>
      <c r="E232" s="24"/>
      <c r="F232" s="24"/>
      <c r="G232" s="24"/>
      <c r="H232" s="24"/>
      <c r="I232" s="24"/>
      <c r="J232" s="24"/>
      <c r="K232" s="24"/>
      <c r="L232" s="24"/>
      <c r="M232" s="24"/>
      <c r="N232" s="24"/>
      <c r="O232" s="24"/>
      <c r="P232" s="24"/>
      <c r="Q232" s="24"/>
      <c r="R232" s="5"/>
    </row>
    <row r="233" spans="2:18" ht="14.25" customHeight="1" x14ac:dyDescent="0.15">
      <c r="B233" s="24" t="s">
        <v>12</v>
      </c>
      <c r="C233" s="27"/>
      <c r="D233" s="24"/>
      <c r="E233" s="24"/>
      <c r="F233" s="24"/>
      <c r="G233" s="24"/>
      <c r="H233" s="24"/>
      <c r="I233" s="24"/>
      <c r="J233" s="24"/>
      <c r="K233" s="24"/>
      <c r="L233" s="24"/>
      <c r="M233" s="24"/>
      <c r="N233" s="24"/>
      <c r="O233" s="27"/>
      <c r="P233" s="240"/>
      <c r="Q233" s="24"/>
      <c r="R233" s="5"/>
    </row>
    <row r="234" spans="2:18" ht="14.25" customHeight="1" x14ac:dyDescent="0.15">
      <c r="B234" s="27" t="s">
        <v>107</v>
      </c>
      <c r="C234" s="27"/>
      <c r="D234" s="24"/>
      <c r="E234" s="24"/>
      <c r="F234" s="24"/>
      <c r="G234" s="24"/>
      <c r="H234" s="24"/>
      <c r="I234" s="24"/>
      <c r="J234" s="24"/>
      <c r="K234" s="24"/>
      <c r="L234" s="24"/>
      <c r="M234" s="24"/>
      <c r="N234" s="24"/>
      <c r="O234" s="24"/>
      <c r="P234" s="24"/>
      <c r="Q234" s="24"/>
      <c r="R234" s="5"/>
    </row>
    <row r="235" spans="2:18" x14ac:dyDescent="0.15">
      <c r="B235" s="20"/>
      <c r="C235" s="72"/>
      <c r="D235" s="20"/>
      <c r="E235" s="20"/>
      <c r="F235" s="20"/>
      <c r="G235" s="20"/>
      <c r="H235" s="20"/>
      <c r="I235" s="20"/>
      <c r="J235" s="20"/>
      <c r="K235" s="20"/>
      <c r="L235" s="20"/>
      <c r="M235" s="20"/>
      <c r="N235" s="20"/>
      <c r="O235" s="24"/>
      <c r="P235" s="24"/>
      <c r="R235" s="5"/>
    </row>
    <row r="236" spans="2:18" x14ac:dyDescent="0.15">
      <c r="B236" s="20"/>
      <c r="C236" s="72"/>
      <c r="D236" s="20"/>
      <c r="E236" s="20"/>
      <c r="F236" s="20"/>
      <c r="G236" s="20"/>
      <c r="H236" s="20"/>
      <c r="I236" s="20"/>
      <c r="J236" s="20"/>
      <c r="K236" s="20"/>
      <c r="L236" s="20"/>
      <c r="M236" s="20"/>
      <c r="N236" s="20"/>
      <c r="O236" s="20"/>
      <c r="P236" s="20"/>
      <c r="R236" s="5"/>
    </row>
    <row r="237" spans="2:18" x14ac:dyDescent="0.15">
      <c r="O237" s="20"/>
      <c r="P237" s="20"/>
    </row>
  </sheetData>
  <sheetProtection password="DC6B" sheet="1" objects="1" scenarios="1"/>
  <mergeCells count="143">
    <mergeCell ref="B15:B16"/>
    <mergeCell ref="C15:C16"/>
    <mergeCell ref="D15:I15"/>
    <mergeCell ref="J15:O15"/>
    <mergeCell ref="P15:P16"/>
    <mergeCell ref="R15:V15"/>
    <mergeCell ref="H9:I9"/>
    <mergeCell ref="K9:L9"/>
    <mergeCell ref="B10:P11"/>
    <mergeCell ref="B13:B14"/>
    <mergeCell ref="I13:J13"/>
    <mergeCell ref="K13:L13"/>
    <mergeCell ref="I14:J14"/>
    <mergeCell ref="K14:L14"/>
    <mergeCell ref="P22:P25"/>
    <mergeCell ref="B27:C27"/>
    <mergeCell ref="D27:O27"/>
    <mergeCell ref="R34:V34"/>
    <mergeCell ref="B37:B38"/>
    <mergeCell ref="I37:J37"/>
    <mergeCell ref="K37:L37"/>
    <mergeCell ref="I38:J38"/>
    <mergeCell ref="K38:L38"/>
    <mergeCell ref="P46:P49"/>
    <mergeCell ref="B51:C51"/>
    <mergeCell ref="D51:O51"/>
    <mergeCell ref="R58:V58"/>
    <mergeCell ref="H60:I60"/>
    <mergeCell ref="K60:L60"/>
    <mergeCell ref="B39:B40"/>
    <mergeCell ref="C39:C40"/>
    <mergeCell ref="D39:I39"/>
    <mergeCell ref="J39:O39"/>
    <mergeCell ref="P39:P40"/>
    <mergeCell ref="R39:V39"/>
    <mergeCell ref="B66:B67"/>
    <mergeCell ref="C66:C67"/>
    <mergeCell ref="D66:I66"/>
    <mergeCell ref="J66:O66"/>
    <mergeCell ref="P66:P67"/>
    <mergeCell ref="R66:V66"/>
    <mergeCell ref="B61:P62"/>
    <mergeCell ref="B64:B65"/>
    <mergeCell ref="I64:J64"/>
    <mergeCell ref="K64:L64"/>
    <mergeCell ref="I65:J65"/>
    <mergeCell ref="K65:L65"/>
    <mergeCell ref="P73:P76"/>
    <mergeCell ref="B78:C78"/>
    <mergeCell ref="D78:O78"/>
    <mergeCell ref="R85:V85"/>
    <mergeCell ref="B88:B89"/>
    <mergeCell ref="I88:J88"/>
    <mergeCell ref="K88:L88"/>
    <mergeCell ref="I89:J89"/>
    <mergeCell ref="K89:L89"/>
    <mergeCell ref="P97:P100"/>
    <mergeCell ref="B102:C102"/>
    <mergeCell ref="D102:O102"/>
    <mergeCell ref="R109:V109"/>
    <mergeCell ref="H111:I111"/>
    <mergeCell ref="K111:L111"/>
    <mergeCell ref="B90:B91"/>
    <mergeCell ref="C90:C91"/>
    <mergeCell ref="D90:I90"/>
    <mergeCell ref="J90:O90"/>
    <mergeCell ref="P90:P91"/>
    <mergeCell ref="R90:V90"/>
    <mergeCell ref="B117:B118"/>
    <mergeCell ref="C117:C118"/>
    <mergeCell ref="D117:I117"/>
    <mergeCell ref="J117:O117"/>
    <mergeCell ref="P117:P118"/>
    <mergeCell ref="R117:V117"/>
    <mergeCell ref="B112:P113"/>
    <mergeCell ref="B115:B116"/>
    <mergeCell ref="I115:J115"/>
    <mergeCell ref="K115:L115"/>
    <mergeCell ref="I116:J116"/>
    <mergeCell ref="K116:L116"/>
    <mergeCell ref="P124:P127"/>
    <mergeCell ref="B129:C129"/>
    <mergeCell ref="D129:O129"/>
    <mergeCell ref="R136:V136"/>
    <mergeCell ref="B139:B140"/>
    <mergeCell ref="I139:J139"/>
    <mergeCell ref="K139:L139"/>
    <mergeCell ref="I140:J140"/>
    <mergeCell ref="K140:L140"/>
    <mergeCell ref="P148:P151"/>
    <mergeCell ref="B153:C153"/>
    <mergeCell ref="D153:O153"/>
    <mergeCell ref="R160:V160"/>
    <mergeCell ref="H162:I162"/>
    <mergeCell ref="K162:L162"/>
    <mergeCell ref="B141:B142"/>
    <mergeCell ref="C141:C142"/>
    <mergeCell ref="D141:I141"/>
    <mergeCell ref="J141:O141"/>
    <mergeCell ref="P141:P142"/>
    <mergeCell ref="R141:V141"/>
    <mergeCell ref="B168:B169"/>
    <mergeCell ref="C168:C169"/>
    <mergeCell ref="D168:I168"/>
    <mergeCell ref="J168:O168"/>
    <mergeCell ref="P168:P169"/>
    <mergeCell ref="R168:V168"/>
    <mergeCell ref="B163:P164"/>
    <mergeCell ref="B166:B167"/>
    <mergeCell ref="I166:J166"/>
    <mergeCell ref="K166:L166"/>
    <mergeCell ref="I167:J167"/>
    <mergeCell ref="K167:L167"/>
    <mergeCell ref="P175:P178"/>
    <mergeCell ref="B180:C180"/>
    <mergeCell ref="D180:O180"/>
    <mergeCell ref="R187:V187"/>
    <mergeCell ref="B190:B191"/>
    <mergeCell ref="I190:J190"/>
    <mergeCell ref="K190:L190"/>
    <mergeCell ref="I191:J191"/>
    <mergeCell ref="K191:L191"/>
    <mergeCell ref="R208:V208"/>
    <mergeCell ref="B214:C215"/>
    <mergeCell ref="D214:I214"/>
    <mergeCell ref="J214:O214"/>
    <mergeCell ref="P214:P215"/>
    <mergeCell ref="B192:B193"/>
    <mergeCell ref="C192:C193"/>
    <mergeCell ref="D192:I192"/>
    <mergeCell ref="J192:O192"/>
    <mergeCell ref="P192:P193"/>
    <mergeCell ref="R192:V192"/>
    <mergeCell ref="H223:J223"/>
    <mergeCell ref="B216:C216"/>
    <mergeCell ref="B217:C217"/>
    <mergeCell ref="B218:C218"/>
    <mergeCell ref="J221:M221"/>
    <mergeCell ref="K222:M222"/>
    <mergeCell ref="N222:P222"/>
    <mergeCell ref="P199:P201"/>
    <mergeCell ref="B203:C203"/>
    <mergeCell ref="D203:O203"/>
  </mergeCells>
  <phoneticPr fontId="6"/>
  <dataValidations count="6">
    <dataValidation type="decimal" operator="greaterThanOrEqual" allowBlank="1" showInputMessage="1" showErrorMessage="1" promptTitle="夜間料金単価（税込）" prompt="小数第２位まで" sqref="P33 P186 P57 P159 P84 P108 P135 P207">
      <formula1>0</formula1>
    </dataValidation>
    <dataValidation type="decimal" operator="greaterThan" allowBlank="1" showInputMessage="1" showErrorMessage="1" promptTitle="夏季料金単価（税込）" prompt="小数第２位まで" sqref="P183 P30 P54 P156 P81 P105 P132 P205">
      <formula1>0</formula1>
    </dataValidation>
    <dataValidation type="decimal" operator="greaterThan" allowBlank="1" showInputMessage="1" showErrorMessage="1" promptTitle="夜間料金単価（税込）" prompt="小数第２位まで" sqref="P32 P56 P158 P83 P107 P134 P185">
      <formula1>0</formula1>
    </dataValidation>
    <dataValidation type="decimal" operator="greaterThan" allowBlank="1" showInputMessage="1" showErrorMessage="1" promptTitle="その他季料金単価（税込）" prompt="小数第２位まで" sqref="P31 P184 P55 P157 P82 P106 P133 P206">
      <formula1>0</formula1>
    </dataValidation>
    <dataValidation type="decimal" operator="greaterThan" allowBlank="1" showInputMessage="1" showErrorMessage="1" promptTitle="ピーク料金単価（税込）" prompt="小数第２位まで" sqref="P29 P53 P155 P80 P104 P131 P182">
      <formula1>0</formula1>
    </dataValidation>
    <dataValidation type="decimal" operator="greaterThan" allowBlank="1" showInputMessage="1" showErrorMessage="1" promptTitle="基本料金単価（税込）" prompt="小数第２位まで" sqref="P28 P181 P52 P154 P79 P103 P130 P204">
      <formula1>0</formula1>
    </dataValidation>
  </dataValidations>
  <printOptions horizontalCentered="1" verticalCentered="1"/>
  <pageMargins left="0.31496062992125984" right="0.31496062992125984" top="0.74803149606299213" bottom="0.35433070866141736" header="0.31496062992125984" footer="0.11811023622047245"/>
  <pageSetup paperSize="9" scale="54" fitToHeight="2" orientation="landscape" r:id="rId1"/>
  <rowBreaks count="4" manualBreakCount="4">
    <brk id="59" max="16" man="1"/>
    <brk id="110" max="16" man="1"/>
    <brk id="161" max="16" man="1"/>
    <brk id="211" max="1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08"/>
  <sheetViews>
    <sheetView showGridLines="0" view="pageBreakPreview" topLeftCell="A70" zoomScale="85" zoomScaleNormal="100" zoomScaleSheetLayoutView="85" workbookViewId="0">
      <selection activeCell="P104" sqref="P104"/>
    </sheetView>
  </sheetViews>
  <sheetFormatPr defaultRowHeight="13.5" x14ac:dyDescent="0.15"/>
  <cols>
    <col min="1" max="1" width="9" style="143"/>
    <col min="2" max="2" width="1.875" style="143" customWidth="1"/>
    <col min="3" max="6" width="9" style="143"/>
    <col min="7" max="7" width="6.375" style="143" customWidth="1"/>
    <col min="8" max="8" width="15.75" style="143" customWidth="1"/>
    <col min="9" max="9" width="9" style="143"/>
    <col min="10" max="10" width="8.5" style="143" customWidth="1"/>
    <col min="11" max="11" width="1.125" style="143" customWidth="1"/>
    <col min="12" max="16384" width="9" style="143"/>
  </cols>
  <sheetData>
    <row r="1" spans="1:10" x14ac:dyDescent="0.15">
      <c r="A1" s="143" t="s">
        <v>62</v>
      </c>
    </row>
    <row r="2" spans="1:10" ht="21" x14ac:dyDescent="0.15">
      <c r="G2" s="297"/>
      <c r="H2" s="297"/>
    </row>
    <row r="3" spans="1:10" ht="19.5" customHeight="1" x14ac:dyDescent="0.15">
      <c r="A3" s="156" t="s">
        <v>63</v>
      </c>
      <c r="B3" s="144"/>
      <c r="C3" s="157" t="s">
        <v>184</v>
      </c>
      <c r="D3" s="145"/>
      <c r="E3" s="145"/>
      <c r="F3" s="145"/>
      <c r="G3" s="145"/>
      <c r="H3" s="145"/>
      <c r="I3" s="145"/>
      <c r="J3" s="145"/>
    </row>
    <row r="5" spans="1:10" x14ac:dyDescent="0.15">
      <c r="A5" s="220" t="s">
        <v>61</v>
      </c>
      <c r="B5" s="220"/>
      <c r="C5" s="221" t="s">
        <v>72</v>
      </c>
      <c r="D5" s="222"/>
      <c r="E5" s="222"/>
      <c r="F5" s="222"/>
      <c r="G5" s="222"/>
      <c r="H5" s="222"/>
      <c r="I5" s="222"/>
      <c r="J5" s="223"/>
    </row>
    <row r="6" spans="1:10" ht="6" customHeight="1" x14ac:dyDescent="0.15">
      <c r="A6" s="150"/>
      <c r="B6" s="150"/>
      <c r="C6" s="145"/>
      <c r="D6" s="145"/>
      <c r="E6" s="145"/>
      <c r="F6" s="145"/>
      <c r="G6" s="145"/>
      <c r="H6" s="145"/>
      <c r="I6" s="145"/>
      <c r="J6" s="224"/>
    </row>
    <row r="7" spans="1:10" ht="21.75" customHeight="1" x14ac:dyDescent="0.15">
      <c r="A7" s="225">
        <v>1</v>
      </c>
      <c r="B7" s="151"/>
      <c r="C7" s="152" t="s">
        <v>183</v>
      </c>
      <c r="D7" s="226"/>
      <c r="E7" s="226"/>
      <c r="F7" s="226"/>
      <c r="G7" s="226"/>
      <c r="H7" s="226"/>
      <c r="I7" s="226"/>
      <c r="J7" s="227"/>
    </row>
    <row r="8" spans="1:10" x14ac:dyDescent="0.15">
      <c r="A8" s="147"/>
      <c r="B8" s="147"/>
      <c r="C8" s="148"/>
      <c r="D8" s="148"/>
      <c r="E8" s="148"/>
      <c r="F8" s="148"/>
      <c r="G8" s="148"/>
      <c r="H8" s="148"/>
      <c r="I8" s="148"/>
      <c r="J8" s="227"/>
    </row>
    <row r="9" spans="1:10" ht="24" customHeight="1" x14ac:dyDescent="0.15">
      <c r="A9" s="147"/>
      <c r="B9" s="147"/>
      <c r="C9" s="149" t="s">
        <v>65</v>
      </c>
      <c r="D9" s="148"/>
      <c r="E9" s="148"/>
      <c r="F9" s="148"/>
      <c r="G9" s="148"/>
      <c r="H9" s="146"/>
      <c r="I9" s="148" t="s">
        <v>66</v>
      </c>
      <c r="J9" s="228" t="s">
        <v>106</v>
      </c>
    </row>
    <row r="10" spans="1:10" ht="9" customHeight="1" x14ac:dyDescent="0.15">
      <c r="A10" s="147"/>
      <c r="B10" s="147"/>
      <c r="C10" s="148"/>
      <c r="D10" s="148"/>
      <c r="E10" s="148"/>
      <c r="F10" s="148"/>
      <c r="G10" s="148"/>
      <c r="H10" s="229"/>
      <c r="I10" s="148"/>
      <c r="J10" s="227"/>
    </row>
    <row r="11" spans="1:10" ht="19.5" x14ac:dyDescent="0.15">
      <c r="A11" s="147"/>
      <c r="B11" s="147"/>
      <c r="C11" s="148" t="s">
        <v>64</v>
      </c>
      <c r="D11" s="148"/>
      <c r="E11" s="148"/>
      <c r="F11" s="148"/>
      <c r="G11" s="148"/>
      <c r="H11" s="229"/>
      <c r="I11" s="148"/>
      <c r="J11" s="227"/>
    </row>
    <row r="12" spans="1:10" ht="22.5" customHeight="1" x14ac:dyDescent="0.15">
      <c r="A12" s="147"/>
      <c r="B12" s="147"/>
      <c r="C12" s="148"/>
      <c r="D12" s="148"/>
      <c r="E12" s="148"/>
      <c r="F12" s="230" t="s">
        <v>68</v>
      </c>
      <c r="G12" s="148"/>
      <c r="H12" s="146"/>
      <c r="I12" s="148" t="s">
        <v>67</v>
      </c>
      <c r="J12" s="228" t="s">
        <v>106</v>
      </c>
    </row>
    <row r="13" spans="1:10" ht="22.5" customHeight="1" x14ac:dyDescent="0.15">
      <c r="A13" s="147"/>
      <c r="B13" s="147"/>
      <c r="C13" s="148"/>
      <c r="D13" s="148"/>
      <c r="E13" s="148"/>
      <c r="F13" s="230" t="s">
        <v>71</v>
      </c>
      <c r="G13" s="148"/>
      <c r="H13" s="146"/>
      <c r="I13" s="148" t="s">
        <v>67</v>
      </c>
      <c r="J13" s="228" t="s">
        <v>106</v>
      </c>
    </row>
    <row r="14" spans="1:10" ht="22.5" customHeight="1" x14ac:dyDescent="0.15">
      <c r="A14" s="147"/>
      <c r="B14" s="147"/>
      <c r="C14" s="148"/>
      <c r="D14" s="148"/>
      <c r="E14" s="148"/>
      <c r="F14" s="230" t="s">
        <v>70</v>
      </c>
      <c r="G14" s="148"/>
      <c r="H14" s="146"/>
      <c r="I14" s="148" t="s">
        <v>67</v>
      </c>
      <c r="J14" s="228" t="s">
        <v>106</v>
      </c>
    </row>
    <row r="15" spans="1:10" ht="22.5" customHeight="1" x14ac:dyDescent="0.15">
      <c r="A15" s="147"/>
      <c r="B15" s="147"/>
      <c r="C15" s="148"/>
      <c r="D15" s="148"/>
      <c r="E15" s="148"/>
      <c r="F15" s="230" t="s">
        <v>69</v>
      </c>
      <c r="G15" s="148"/>
      <c r="H15" s="146"/>
      <c r="I15" s="148" t="s">
        <v>67</v>
      </c>
      <c r="J15" s="228" t="s">
        <v>106</v>
      </c>
    </row>
    <row r="16" spans="1:10" ht="7.5" customHeight="1" x14ac:dyDescent="0.15">
      <c r="A16" s="147"/>
      <c r="B16" s="147"/>
      <c r="C16" s="148"/>
      <c r="D16" s="148"/>
      <c r="E16" s="148"/>
      <c r="F16" s="148"/>
      <c r="G16" s="148"/>
      <c r="H16" s="229"/>
      <c r="I16" s="148"/>
      <c r="J16" s="227"/>
    </row>
    <row r="17" spans="1:10" ht="24" customHeight="1" x14ac:dyDescent="0.15">
      <c r="A17" s="147"/>
      <c r="B17" s="147"/>
      <c r="C17" s="148" t="s">
        <v>110</v>
      </c>
      <c r="D17" s="148"/>
      <c r="E17" s="148"/>
      <c r="F17" s="148"/>
      <c r="G17" s="148"/>
      <c r="H17" s="146"/>
      <c r="I17" s="148" t="s">
        <v>66</v>
      </c>
      <c r="J17" s="228" t="s">
        <v>106</v>
      </c>
    </row>
    <row r="18" spans="1:10" x14ac:dyDescent="0.15">
      <c r="A18" s="150"/>
      <c r="B18" s="150"/>
      <c r="C18" s="145"/>
      <c r="D18" s="145"/>
      <c r="E18" s="145"/>
      <c r="F18" s="145"/>
      <c r="G18" s="145"/>
      <c r="H18" s="145"/>
      <c r="I18" s="145"/>
      <c r="J18" s="224"/>
    </row>
    <row r="19" spans="1:10" ht="21" customHeight="1" x14ac:dyDescent="0.15">
      <c r="J19" s="145"/>
    </row>
    <row r="20" spans="1:10" ht="21.75" customHeight="1" x14ac:dyDescent="0.15">
      <c r="A20" s="231">
        <v>2</v>
      </c>
      <c r="B20" s="153"/>
      <c r="C20" s="154" t="s">
        <v>182</v>
      </c>
      <c r="D20" s="155"/>
      <c r="E20" s="155"/>
      <c r="F20" s="155"/>
      <c r="G20" s="155"/>
      <c r="H20" s="155"/>
      <c r="I20" s="155"/>
      <c r="J20" s="223"/>
    </row>
    <row r="21" spans="1:10" x14ac:dyDescent="0.15">
      <c r="A21" s="147"/>
      <c r="B21" s="147"/>
      <c r="C21" s="148"/>
      <c r="D21" s="148"/>
      <c r="E21" s="148"/>
      <c r="F21" s="148"/>
      <c r="G21" s="148"/>
      <c r="H21" s="148"/>
      <c r="I21" s="148"/>
      <c r="J21" s="227"/>
    </row>
    <row r="22" spans="1:10" ht="24" customHeight="1" x14ac:dyDescent="0.15">
      <c r="A22" s="147"/>
      <c r="B22" s="147"/>
      <c r="C22" s="149" t="s">
        <v>65</v>
      </c>
      <c r="D22" s="148"/>
      <c r="E22" s="148"/>
      <c r="F22" s="148"/>
      <c r="G22" s="148"/>
      <c r="H22" s="146"/>
      <c r="I22" s="148" t="s">
        <v>66</v>
      </c>
      <c r="J22" s="228" t="s">
        <v>106</v>
      </c>
    </row>
    <row r="23" spans="1:10" ht="9" customHeight="1" x14ac:dyDescent="0.15">
      <c r="A23" s="147"/>
      <c r="B23" s="147"/>
      <c r="C23" s="148"/>
      <c r="D23" s="148"/>
      <c r="E23" s="148"/>
      <c r="F23" s="148"/>
      <c r="G23" s="148"/>
      <c r="H23" s="229"/>
      <c r="I23" s="148"/>
      <c r="J23" s="227"/>
    </row>
    <row r="24" spans="1:10" ht="19.5" x14ac:dyDescent="0.15">
      <c r="A24" s="147"/>
      <c r="B24" s="147"/>
      <c r="C24" s="148" t="s">
        <v>64</v>
      </c>
      <c r="D24" s="148"/>
      <c r="E24" s="148"/>
      <c r="F24" s="148"/>
      <c r="G24" s="148"/>
      <c r="H24" s="229"/>
      <c r="I24" s="148"/>
      <c r="J24" s="227"/>
    </row>
    <row r="25" spans="1:10" ht="22.5" customHeight="1" x14ac:dyDescent="0.15">
      <c r="A25" s="147"/>
      <c r="B25" s="147"/>
      <c r="C25" s="148"/>
      <c r="D25" s="148"/>
      <c r="E25" s="148"/>
      <c r="F25" s="230" t="s">
        <v>68</v>
      </c>
      <c r="G25" s="148"/>
      <c r="H25" s="146"/>
      <c r="I25" s="148" t="s">
        <v>67</v>
      </c>
      <c r="J25" s="228" t="s">
        <v>106</v>
      </c>
    </row>
    <row r="26" spans="1:10" ht="22.5" customHeight="1" x14ac:dyDescent="0.15">
      <c r="A26" s="147"/>
      <c r="B26" s="147"/>
      <c r="C26" s="148"/>
      <c r="D26" s="148"/>
      <c r="E26" s="148"/>
      <c r="F26" s="230" t="s">
        <v>71</v>
      </c>
      <c r="G26" s="148"/>
      <c r="H26" s="146"/>
      <c r="I26" s="148" t="s">
        <v>67</v>
      </c>
      <c r="J26" s="228" t="s">
        <v>106</v>
      </c>
    </row>
    <row r="27" spans="1:10" ht="22.5" customHeight="1" x14ac:dyDescent="0.15">
      <c r="A27" s="147"/>
      <c r="B27" s="147"/>
      <c r="C27" s="148"/>
      <c r="D27" s="148"/>
      <c r="E27" s="148"/>
      <c r="F27" s="230" t="s">
        <v>70</v>
      </c>
      <c r="G27" s="148"/>
      <c r="H27" s="146"/>
      <c r="I27" s="148" t="s">
        <v>67</v>
      </c>
      <c r="J27" s="228" t="s">
        <v>106</v>
      </c>
    </row>
    <row r="28" spans="1:10" ht="22.5" customHeight="1" x14ac:dyDescent="0.15">
      <c r="A28" s="147"/>
      <c r="B28" s="147"/>
      <c r="C28" s="148"/>
      <c r="D28" s="148"/>
      <c r="E28" s="148"/>
      <c r="F28" s="230" t="s">
        <v>69</v>
      </c>
      <c r="G28" s="148"/>
      <c r="H28" s="146"/>
      <c r="I28" s="148" t="s">
        <v>67</v>
      </c>
      <c r="J28" s="228" t="s">
        <v>106</v>
      </c>
    </row>
    <row r="29" spans="1:10" ht="7.5" customHeight="1" x14ac:dyDescent="0.15">
      <c r="A29" s="147"/>
      <c r="B29" s="147"/>
      <c r="C29" s="148"/>
      <c r="D29" s="148"/>
      <c r="E29" s="148"/>
      <c r="F29" s="148"/>
      <c r="G29" s="148"/>
      <c r="H29" s="229"/>
      <c r="I29" s="148"/>
      <c r="J29" s="227"/>
    </row>
    <row r="30" spans="1:10" ht="24" customHeight="1" x14ac:dyDescent="0.15">
      <c r="A30" s="147"/>
      <c r="B30" s="147"/>
      <c r="C30" s="148" t="s">
        <v>110</v>
      </c>
      <c r="D30" s="148"/>
      <c r="E30" s="148"/>
      <c r="F30" s="148"/>
      <c r="G30" s="148"/>
      <c r="H30" s="146"/>
      <c r="I30" s="148" t="s">
        <v>66</v>
      </c>
      <c r="J30" s="228" t="s">
        <v>106</v>
      </c>
    </row>
    <row r="31" spans="1:10" x14ac:dyDescent="0.15">
      <c r="A31" s="150"/>
      <c r="B31" s="150"/>
      <c r="C31" s="145"/>
      <c r="D31" s="145"/>
      <c r="E31" s="145"/>
      <c r="F31" s="145"/>
      <c r="G31" s="145"/>
      <c r="H31" s="145"/>
      <c r="I31" s="145"/>
      <c r="J31" s="224"/>
    </row>
    <row r="32" spans="1:10" ht="18.75" customHeight="1" x14ac:dyDescent="0.15">
      <c r="J32" s="145"/>
    </row>
    <row r="33" spans="1:10" ht="21.75" customHeight="1" x14ac:dyDescent="0.15">
      <c r="A33" s="231">
        <v>3</v>
      </c>
      <c r="B33" s="153"/>
      <c r="C33" s="154" t="s">
        <v>181</v>
      </c>
      <c r="D33" s="155"/>
      <c r="E33" s="155"/>
      <c r="F33" s="155"/>
      <c r="G33" s="155"/>
      <c r="H33" s="155"/>
      <c r="I33" s="155"/>
      <c r="J33" s="223"/>
    </row>
    <row r="34" spans="1:10" x14ac:dyDescent="0.15">
      <c r="A34" s="147"/>
      <c r="B34" s="147"/>
      <c r="C34" s="148"/>
      <c r="D34" s="148"/>
      <c r="E34" s="148"/>
      <c r="F34" s="148"/>
      <c r="G34" s="148"/>
      <c r="H34" s="148"/>
      <c r="I34" s="148"/>
      <c r="J34" s="227"/>
    </row>
    <row r="35" spans="1:10" ht="24" customHeight="1" x14ac:dyDescent="0.15">
      <c r="A35" s="147"/>
      <c r="B35" s="147"/>
      <c r="C35" s="149" t="s">
        <v>65</v>
      </c>
      <c r="D35" s="148"/>
      <c r="E35" s="148"/>
      <c r="F35" s="148"/>
      <c r="G35" s="148"/>
      <c r="H35" s="146"/>
      <c r="I35" s="148" t="s">
        <v>66</v>
      </c>
      <c r="J35" s="228" t="s">
        <v>106</v>
      </c>
    </row>
    <row r="36" spans="1:10" ht="9" customHeight="1" x14ac:dyDescent="0.15">
      <c r="A36" s="147"/>
      <c r="B36" s="147"/>
      <c r="C36" s="148"/>
      <c r="D36" s="148"/>
      <c r="E36" s="148"/>
      <c r="F36" s="148"/>
      <c r="G36" s="148"/>
      <c r="H36" s="229"/>
      <c r="I36" s="148"/>
      <c r="J36" s="227"/>
    </row>
    <row r="37" spans="1:10" ht="19.5" x14ac:dyDescent="0.15">
      <c r="A37" s="147"/>
      <c r="B37" s="147"/>
      <c r="C37" s="148" t="s">
        <v>64</v>
      </c>
      <c r="D37" s="148"/>
      <c r="E37" s="148"/>
      <c r="F37" s="148"/>
      <c r="G37" s="148"/>
      <c r="H37" s="229"/>
      <c r="I37" s="148"/>
      <c r="J37" s="227"/>
    </row>
    <row r="38" spans="1:10" ht="22.5" customHeight="1" x14ac:dyDescent="0.15">
      <c r="A38" s="147"/>
      <c r="B38" s="147"/>
      <c r="C38" s="148"/>
      <c r="D38" s="148"/>
      <c r="E38" s="148"/>
      <c r="F38" s="230" t="s">
        <v>68</v>
      </c>
      <c r="G38" s="148"/>
      <c r="H38" s="146"/>
      <c r="I38" s="148" t="s">
        <v>67</v>
      </c>
      <c r="J38" s="228" t="s">
        <v>106</v>
      </c>
    </row>
    <row r="39" spans="1:10" ht="22.5" customHeight="1" x14ac:dyDescent="0.15">
      <c r="A39" s="147"/>
      <c r="B39" s="147"/>
      <c r="C39" s="148"/>
      <c r="D39" s="148"/>
      <c r="E39" s="148"/>
      <c r="F39" s="230" t="s">
        <v>71</v>
      </c>
      <c r="G39" s="148"/>
      <c r="H39" s="146"/>
      <c r="I39" s="148" t="s">
        <v>67</v>
      </c>
      <c r="J39" s="228" t="s">
        <v>106</v>
      </c>
    </row>
    <row r="40" spans="1:10" ht="22.5" customHeight="1" x14ac:dyDescent="0.15">
      <c r="A40" s="147"/>
      <c r="B40" s="147"/>
      <c r="C40" s="148"/>
      <c r="D40" s="148"/>
      <c r="E40" s="148"/>
      <c r="F40" s="230" t="s">
        <v>70</v>
      </c>
      <c r="G40" s="148"/>
      <c r="H40" s="146"/>
      <c r="I40" s="148" t="s">
        <v>67</v>
      </c>
      <c r="J40" s="228" t="s">
        <v>106</v>
      </c>
    </row>
    <row r="41" spans="1:10" ht="22.5" customHeight="1" x14ac:dyDescent="0.15">
      <c r="A41" s="147"/>
      <c r="B41" s="147"/>
      <c r="C41" s="148"/>
      <c r="D41" s="148"/>
      <c r="E41" s="148"/>
      <c r="F41" s="230" t="s">
        <v>69</v>
      </c>
      <c r="G41" s="148"/>
      <c r="H41" s="146"/>
      <c r="I41" s="148" t="s">
        <v>67</v>
      </c>
      <c r="J41" s="228" t="s">
        <v>106</v>
      </c>
    </row>
    <row r="42" spans="1:10" ht="7.5" customHeight="1" x14ac:dyDescent="0.15">
      <c r="A42" s="147"/>
      <c r="B42" s="147"/>
      <c r="C42" s="148"/>
      <c r="D42" s="148"/>
      <c r="E42" s="148"/>
      <c r="F42" s="148"/>
      <c r="G42" s="148"/>
      <c r="H42" s="229"/>
      <c r="I42" s="148"/>
      <c r="J42" s="227"/>
    </row>
    <row r="43" spans="1:10" ht="24" customHeight="1" x14ac:dyDescent="0.15">
      <c r="A43" s="147"/>
      <c r="B43" s="147"/>
      <c r="C43" s="148" t="s">
        <v>110</v>
      </c>
      <c r="D43" s="148"/>
      <c r="E43" s="148"/>
      <c r="F43" s="148"/>
      <c r="G43" s="148"/>
      <c r="H43" s="146"/>
      <c r="I43" s="148" t="s">
        <v>66</v>
      </c>
      <c r="J43" s="228" t="s">
        <v>106</v>
      </c>
    </row>
    <row r="44" spans="1:10" x14ac:dyDescent="0.15">
      <c r="A44" s="150"/>
      <c r="B44" s="150"/>
      <c r="C44" s="145"/>
      <c r="D44" s="145"/>
      <c r="E44" s="145"/>
      <c r="F44" s="145"/>
      <c r="G44" s="145"/>
      <c r="H44" s="145"/>
      <c r="I44" s="145"/>
      <c r="J44" s="224"/>
    </row>
    <row r="45" spans="1:10" ht="18.75" customHeight="1" x14ac:dyDescent="0.15">
      <c r="J45" s="222"/>
    </row>
    <row r="46" spans="1:10" ht="21.75" customHeight="1" x14ac:dyDescent="0.15">
      <c r="A46" s="231">
        <v>4</v>
      </c>
      <c r="B46" s="153"/>
      <c r="C46" s="154" t="s">
        <v>180</v>
      </c>
      <c r="D46" s="155"/>
      <c r="E46" s="155"/>
      <c r="F46" s="155"/>
      <c r="G46" s="155"/>
      <c r="H46" s="155"/>
      <c r="I46" s="155"/>
      <c r="J46" s="227"/>
    </row>
    <row r="47" spans="1:10" x14ac:dyDescent="0.15">
      <c r="A47" s="147"/>
      <c r="B47" s="147"/>
      <c r="C47" s="148"/>
      <c r="D47" s="148"/>
      <c r="E47" s="148"/>
      <c r="F47" s="148"/>
      <c r="G47" s="148"/>
      <c r="H47" s="148"/>
      <c r="I47" s="148"/>
      <c r="J47" s="227"/>
    </row>
    <row r="48" spans="1:10" ht="24" customHeight="1" x14ac:dyDescent="0.15">
      <c r="A48" s="147"/>
      <c r="B48" s="147"/>
      <c r="C48" s="149" t="s">
        <v>65</v>
      </c>
      <c r="D48" s="148"/>
      <c r="E48" s="148"/>
      <c r="F48" s="148"/>
      <c r="G48" s="148"/>
      <c r="H48" s="146"/>
      <c r="I48" s="148" t="s">
        <v>66</v>
      </c>
      <c r="J48" s="228" t="s">
        <v>106</v>
      </c>
    </row>
    <row r="49" spans="1:10" ht="9" customHeight="1" x14ac:dyDescent="0.15">
      <c r="A49" s="147"/>
      <c r="B49" s="147"/>
      <c r="C49" s="148"/>
      <c r="D49" s="148"/>
      <c r="E49" s="148"/>
      <c r="F49" s="148"/>
      <c r="G49" s="148"/>
      <c r="H49" s="229"/>
      <c r="I49" s="148"/>
      <c r="J49" s="227"/>
    </row>
    <row r="50" spans="1:10" ht="19.5" x14ac:dyDescent="0.15">
      <c r="A50" s="147"/>
      <c r="B50" s="147"/>
      <c r="C50" s="148" t="s">
        <v>64</v>
      </c>
      <c r="D50" s="148"/>
      <c r="E50" s="148"/>
      <c r="F50" s="148"/>
      <c r="G50" s="148"/>
      <c r="H50" s="229"/>
      <c r="I50" s="148"/>
      <c r="J50" s="227"/>
    </row>
    <row r="51" spans="1:10" ht="22.5" customHeight="1" x14ac:dyDescent="0.15">
      <c r="A51" s="147"/>
      <c r="B51" s="147"/>
      <c r="C51" s="148"/>
      <c r="D51" s="148"/>
      <c r="E51" s="148"/>
      <c r="F51" s="230" t="s">
        <v>68</v>
      </c>
      <c r="G51" s="148"/>
      <c r="H51" s="146"/>
      <c r="I51" s="148" t="s">
        <v>67</v>
      </c>
      <c r="J51" s="228" t="s">
        <v>106</v>
      </c>
    </row>
    <row r="52" spans="1:10" ht="22.5" customHeight="1" x14ac:dyDescent="0.15">
      <c r="A52" s="147"/>
      <c r="B52" s="147"/>
      <c r="C52" s="148"/>
      <c r="D52" s="148"/>
      <c r="E52" s="148"/>
      <c r="F52" s="230" t="s">
        <v>71</v>
      </c>
      <c r="G52" s="148"/>
      <c r="H52" s="146"/>
      <c r="I52" s="148" t="s">
        <v>67</v>
      </c>
      <c r="J52" s="228" t="s">
        <v>106</v>
      </c>
    </row>
    <row r="53" spans="1:10" ht="22.5" customHeight="1" x14ac:dyDescent="0.15">
      <c r="A53" s="147"/>
      <c r="B53" s="147"/>
      <c r="C53" s="148"/>
      <c r="D53" s="148"/>
      <c r="E53" s="148"/>
      <c r="F53" s="230" t="s">
        <v>70</v>
      </c>
      <c r="G53" s="148"/>
      <c r="H53" s="146"/>
      <c r="I53" s="148" t="s">
        <v>67</v>
      </c>
      <c r="J53" s="228" t="s">
        <v>106</v>
      </c>
    </row>
    <row r="54" spans="1:10" ht="22.5" customHeight="1" x14ac:dyDescent="0.15">
      <c r="A54" s="147"/>
      <c r="B54" s="147"/>
      <c r="C54" s="148"/>
      <c r="D54" s="148"/>
      <c r="E54" s="148"/>
      <c r="F54" s="230" t="s">
        <v>69</v>
      </c>
      <c r="G54" s="148"/>
      <c r="H54" s="146"/>
      <c r="I54" s="148" t="s">
        <v>67</v>
      </c>
      <c r="J54" s="228" t="s">
        <v>106</v>
      </c>
    </row>
    <row r="55" spans="1:10" ht="7.5" customHeight="1" x14ac:dyDescent="0.15">
      <c r="A55" s="147"/>
      <c r="B55" s="147"/>
      <c r="C55" s="148"/>
      <c r="D55" s="148"/>
      <c r="E55" s="148"/>
      <c r="F55" s="148"/>
      <c r="G55" s="148"/>
      <c r="H55" s="229"/>
      <c r="I55" s="148"/>
      <c r="J55" s="227"/>
    </row>
    <row r="56" spans="1:10" ht="24" customHeight="1" x14ac:dyDescent="0.15">
      <c r="A56" s="147"/>
      <c r="B56" s="147"/>
      <c r="C56" s="148" t="s">
        <v>110</v>
      </c>
      <c r="D56" s="148"/>
      <c r="E56" s="148"/>
      <c r="F56" s="148"/>
      <c r="G56" s="148"/>
      <c r="H56" s="146"/>
      <c r="I56" s="148" t="s">
        <v>66</v>
      </c>
      <c r="J56" s="228" t="s">
        <v>106</v>
      </c>
    </row>
    <row r="57" spans="1:10" x14ac:dyDescent="0.15">
      <c r="A57" s="150"/>
      <c r="B57" s="150"/>
      <c r="C57" s="145"/>
      <c r="D57" s="145"/>
      <c r="E57" s="145"/>
      <c r="F57" s="145"/>
      <c r="G57" s="145"/>
      <c r="H57" s="145"/>
      <c r="I57" s="145"/>
      <c r="J57" s="224"/>
    </row>
    <row r="58" spans="1:10" ht="18.75" customHeight="1" x14ac:dyDescent="0.15">
      <c r="J58" s="145"/>
    </row>
    <row r="59" spans="1:10" ht="21.75" customHeight="1" x14ac:dyDescent="0.15">
      <c r="A59" s="231">
        <v>5</v>
      </c>
      <c r="B59" s="153"/>
      <c r="C59" s="154" t="s">
        <v>179</v>
      </c>
      <c r="D59" s="155"/>
      <c r="E59" s="155"/>
      <c r="F59" s="155"/>
      <c r="G59" s="155"/>
      <c r="H59" s="155"/>
      <c r="I59" s="155"/>
      <c r="J59" s="223"/>
    </row>
    <row r="60" spans="1:10" x14ac:dyDescent="0.15">
      <c r="A60" s="147"/>
      <c r="B60" s="147"/>
      <c r="C60" s="148"/>
      <c r="D60" s="148"/>
      <c r="E60" s="148"/>
      <c r="F60" s="148"/>
      <c r="G60" s="148"/>
      <c r="H60" s="148"/>
      <c r="I60" s="148"/>
      <c r="J60" s="227"/>
    </row>
    <row r="61" spans="1:10" ht="24" customHeight="1" x14ac:dyDescent="0.15">
      <c r="A61" s="147"/>
      <c r="B61" s="147"/>
      <c r="C61" s="149" t="s">
        <v>65</v>
      </c>
      <c r="D61" s="148"/>
      <c r="E61" s="148"/>
      <c r="F61" s="148"/>
      <c r="G61" s="148"/>
      <c r="H61" s="146"/>
      <c r="I61" s="148" t="s">
        <v>66</v>
      </c>
      <c r="J61" s="228" t="s">
        <v>106</v>
      </c>
    </row>
    <row r="62" spans="1:10" ht="9" customHeight="1" x14ac:dyDescent="0.15">
      <c r="A62" s="147"/>
      <c r="B62" s="147"/>
      <c r="C62" s="148"/>
      <c r="D62" s="148"/>
      <c r="E62" s="148"/>
      <c r="F62" s="148"/>
      <c r="G62" s="148"/>
      <c r="H62" s="229"/>
      <c r="I62" s="148"/>
      <c r="J62" s="227"/>
    </row>
    <row r="63" spans="1:10" ht="19.5" x14ac:dyDescent="0.15">
      <c r="A63" s="147"/>
      <c r="B63" s="147"/>
      <c r="C63" s="148" t="s">
        <v>64</v>
      </c>
      <c r="D63" s="148"/>
      <c r="E63" s="148"/>
      <c r="F63" s="148"/>
      <c r="G63" s="148"/>
      <c r="H63" s="229"/>
      <c r="I63" s="148"/>
      <c r="J63" s="227"/>
    </row>
    <row r="64" spans="1:10" ht="22.5" customHeight="1" x14ac:dyDescent="0.15">
      <c r="A64" s="147"/>
      <c r="B64" s="147"/>
      <c r="C64" s="148"/>
      <c r="D64" s="148"/>
      <c r="E64" s="148"/>
      <c r="F64" s="230" t="s">
        <v>68</v>
      </c>
      <c r="G64" s="148"/>
      <c r="H64" s="146"/>
      <c r="I64" s="148" t="s">
        <v>67</v>
      </c>
      <c r="J64" s="228" t="s">
        <v>106</v>
      </c>
    </row>
    <row r="65" spans="1:10" ht="22.5" customHeight="1" x14ac:dyDescent="0.15">
      <c r="A65" s="147"/>
      <c r="B65" s="147"/>
      <c r="C65" s="148"/>
      <c r="D65" s="148"/>
      <c r="E65" s="148"/>
      <c r="F65" s="230" t="s">
        <v>71</v>
      </c>
      <c r="G65" s="148"/>
      <c r="H65" s="146"/>
      <c r="I65" s="148" t="s">
        <v>67</v>
      </c>
      <c r="J65" s="228" t="s">
        <v>106</v>
      </c>
    </row>
    <row r="66" spans="1:10" ht="22.5" customHeight="1" x14ac:dyDescent="0.15">
      <c r="A66" s="147"/>
      <c r="B66" s="147"/>
      <c r="C66" s="148"/>
      <c r="D66" s="148"/>
      <c r="E66" s="148"/>
      <c r="F66" s="230" t="s">
        <v>70</v>
      </c>
      <c r="G66" s="148"/>
      <c r="H66" s="146"/>
      <c r="I66" s="148" t="s">
        <v>67</v>
      </c>
      <c r="J66" s="228" t="s">
        <v>106</v>
      </c>
    </row>
    <row r="67" spans="1:10" ht="22.5" customHeight="1" x14ac:dyDescent="0.15">
      <c r="A67" s="147"/>
      <c r="B67" s="147"/>
      <c r="C67" s="148"/>
      <c r="D67" s="148"/>
      <c r="E67" s="148"/>
      <c r="F67" s="230" t="s">
        <v>69</v>
      </c>
      <c r="G67" s="148"/>
      <c r="H67" s="146"/>
      <c r="I67" s="148" t="s">
        <v>67</v>
      </c>
      <c r="J67" s="228" t="s">
        <v>106</v>
      </c>
    </row>
    <row r="68" spans="1:10" ht="7.5" customHeight="1" x14ac:dyDescent="0.15">
      <c r="A68" s="147"/>
      <c r="B68" s="147"/>
      <c r="C68" s="148"/>
      <c r="D68" s="148"/>
      <c r="E68" s="148"/>
      <c r="F68" s="148"/>
      <c r="G68" s="148"/>
      <c r="H68" s="229"/>
      <c r="I68" s="148"/>
      <c r="J68" s="227"/>
    </row>
    <row r="69" spans="1:10" ht="24" customHeight="1" x14ac:dyDescent="0.15">
      <c r="A69" s="147"/>
      <c r="B69" s="147"/>
      <c r="C69" s="148" t="s">
        <v>110</v>
      </c>
      <c r="D69" s="148"/>
      <c r="E69" s="148"/>
      <c r="F69" s="148"/>
      <c r="G69" s="148"/>
      <c r="H69" s="146"/>
      <c r="I69" s="148" t="s">
        <v>66</v>
      </c>
      <c r="J69" s="228" t="s">
        <v>106</v>
      </c>
    </row>
    <row r="70" spans="1:10" x14ac:dyDescent="0.15">
      <c r="A70" s="150"/>
      <c r="B70" s="150"/>
      <c r="C70" s="145"/>
      <c r="D70" s="145"/>
      <c r="E70" s="145"/>
      <c r="F70" s="145"/>
      <c r="G70" s="145"/>
      <c r="H70" s="145"/>
      <c r="I70" s="145"/>
      <c r="J70" s="224"/>
    </row>
    <row r="71" spans="1:10" ht="18.75" customHeight="1" x14ac:dyDescent="0.15">
      <c r="J71" s="145"/>
    </row>
    <row r="72" spans="1:10" ht="21.75" customHeight="1" x14ac:dyDescent="0.15">
      <c r="A72" s="231">
        <v>6</v>
      </c>
      <c r="B72" s="153"/>
      <c r="C72" s="154" t="s">
        <v>178</v>
      </c>
      <c r="D72" s="155"/>
      <c r="E72" s="155"/>
      <c r="F72" s="155"/>
      <c r="G72" s="155"/>
      <c r="H72" s="155"/>
      <c r="I72" s="155"/>
      <c r="J72" s="223"/>
    </row>
    <row r="73" spans="1:10" x14ac:dyDescent="0.15">
      <c r="A73" s="147"/>
      <c r="B73" s="147"/>
      <c r="C73" s="148"/>
      <c r="D73" s="148"/>
      <c r="E73" s="148"/>
      <c r="F73" s="148"/>
      <c r="G73" s="148"/>
      <c r="H73" s="148"/>
      <c r="I73" s="148"/>
      <c r="J73" s="227"/>
    </row>
    <row r="74" spans="1:10" ht="24" customHeight="1" x14ac:dyDescent="0.15">
      <c r="A74" s="147"/>
      <c r="B74" s="147"/>
      <c r="C74" s="149" t="s">
        <v>65</v>
      </c>
      <c r="D74" s="148"/>
      <c r="E74" s="148"/>
      <c r="F74" s="148"/>
      <c r="G74" s="148"/>
      <c r="H74" s="146"/>
      <c r="I74" s="148" t="s">
        <v>66</v>
      </c>
      <c r="J74" s="228" t="s">
        <v>106</v>
      </c>
    </row>
    <row r="75" spans="1:10" ht="9" customHeight="1" x14ac:dyDescent="0.15">
      <c r="A75" s="147"/>
      <c r="B75" s="147"/>
      <c r="C75" s="148"/>
      <c r="D75" s="148"/>
      <c r="E75" s="148"/>
      <c r="F75" s="148"/>
      <c r="G75" s="148"/>
      <c r="H75" s="229"/>
      <c r="I75" s="148"/>
      <c r="J75" s="227"/>
    </row>
    <row r="76" spans="1:10" ht="19.5" x14ac:dyDescent="0.15">
      <c r="A76" s="147"/>
      <c r="B76" s="147"/>
      <c r="C76" s="148" t="s">
        <v>64</v>
      </c>
      <c r="D76" s="148"/>
      <c r="E76" s="148"/>
      <c r="F76" s="148"/>
      <c r="G76" s="148"/>
      <c r="H76" s="229"/>
      <c r="I76" s="148"/>
      <c r="J76" s="227"/>
    </row>
    <row r="77" spans="1:10" ht="22.5" customHeight="1" x14ac:dyDescent="0.15">
      <c r="A77" s="147"/>
      <c r="B77" s="147"/>
      <c r="C77" s="148"/>
      <c r="D77" s="148"/>
      <c r="E77" s="148"/>
      <c r="F77" s="230" t="s">
        <v>68</v>
      </c>
      <c r="G77" s="148"/>
      <c r="H77" s="146"/>
      <c r="I77" s="148" t="s">
        <v>67</v>
      </c>
      <c r="J77" s="228" t="s">
        <v>106</v>
      </c>
    </row>
    <row r="78" spans="1:10" ht="22.5" customHeight="1" x14ac:dyDescent="0.15">
      <c r="A78" s="147"/>
      <c r="B78" s="147"/>
      <c r="C78" s="148"/>
      <c r="D78" s="148"/>
      <c r="E78" s="148"/>
      <c r="F78" s="230" t="s">
        <v>71</v>
      </c>
      <c r="G78" s="148"/>
      <c r="H78" s="146"/>
      <c r="I78" s="148" t="s">
        <v>67</v>
      </c>
      <c r="J78" s="228" t="s">
        <v>106</v>
      </c>
    </row>
    <row r="79" spans="1:10" ht="22.5" customHeight="1" x14ac:dyDescent="0.15">
      <c r="A79" s="147"/>
      <c r="B79" s="147"/>
      <c r="C79" s="148"/>
      <c r="D79" s="148"/>
      <c r="E79" s="148"/>
      <c r="F79" s="230" t="s">
        <v>70</v>
      </c>
      <c r="G79" s="148"/>
      <c r="H79" s="146"/>
      <c r="I79" s="148" t="s">
        <v>67</v>
      </c>
      <c r="J79" s="228" t="s">
        <v>106</v>
      </c>
    </row>
    <row r="80" spans="1:10" ht="22.5" customHeight="1" x14ac:dyDescent="0.15">
      <c r="A80" s="147"/>
      <c r="B80" s="147"/>
      <c r="C80" s="148"/>
      <c r="D80" s="148"/>
      <c r="E80" s="148"/>
      <c r="F80" s="230" t="s">
        <v>69</v>
      </c>
      <c r="G80" s="148"/>
      <c r="H80" s="146"/>
      <c r="I80" s="148" t="s">
        <v>67</v>
      </c>
      <c r="J80" s="228" t="s">
        <v>106</v>
      </c>
    </row>
    <row r="81" spans="1:10" ht="7.5" customHeight="1" x14ac:dyDescent="0.15">
      <c r="A81" s="147"/>
      <c r="B81" s="147"/>
      <c r="C81" s="148"/>
      <c r="D81" s="148"/>
      <c r="E81" s="148"/>
      <c r="F81" s="148"/>
      <c r="G81" s="148"/>
      <c r="H81" s="229"/>
      <c r="I81" s="148"/>
      <c r="J81" s="227"/>
    </row>
    <row r="82" spans="1:10" ht="24" customHeight="1" x14ac:dyDescent="0.15">
      <c r="A82" s="147"/>
      <c r="B82" s="147"/>
      <c r="C82" s="148" t="s">
        <v>110</v>
      </c>
      <c r="D82" s="148"/>
      <c r="E82" s="148"/>
      <c r="F82" s="148"/>
      <c r="G82" s="148"/>
      <c r="H82" s="146"/>
      <c r="I82" s="148" t="s">
        <v>66</v>
      </c>
      <c r="J82" s="228" t="s">
        <v>106</v>
      </c>
    </row>
    <row r="83" spans="1:10" x14ac:dyDescent="0.15">
      <c r="A83" s="150"/>
      <c r="B83" s="150"/>
      <c r="C83" s="145"/>
      <c r="D83" s="145"/>
      <c r="E83" s="145"/>
      <c r="F83" s="145"/>
      <c r="G83" s="145"/>
      <c r="H83" s="145"/>
      <c r="I83" s="145"/>
      <c r="J83" s="224"/>
    </row>
    <row r="84" spans="1:10" ht="18.75" customHeight="1" x14ac:dyDescent="0.15">
      <c r="J84" s="222"/>
    </row>
    <row r="85" spans="1:10" ht="21.75" customHeight="1" x14ac:dyDescent="0.15">
      <c r="A85" s="231">
        <v>7</v>
      </c>
      <c r="B85" s="153"/>
      <c r="C85" s="154" t="s">
        <v>177</v>
      </c>
      <c r="D85" s="155"/>
      <c r="E85" s="155"/>
      <c r="F85" s="155"/>
      <c r="G85" s="155"/>
      <c r="H85" s="155"/>
      <c r="I85" s="155"/>
      <c r="J85" s="227"/>
    </row>
    <row r="86" spans="1:10" x14ac:dyDescent="0.15">
      <c r="A86" s="147"/>
      <c r="B86" s="147"/>
      <c r="C86" s="148"/>
      <c r="D86" s="148"/>
      <c r="E86" s="148"/>
      <c r="F86" s="148"/>
      <c r="G86" s="148"/>
      <c r="H86" s="148"/>
      <c r="I86" s="148"/>
      <c r="J86" s="227"/>
    </row>
    <row r="87" spans="1:10" ht="24" customHeight="1" x14ac:dyDescent="0.15">
      <c r="A87" s="147"/>
      <c r="B87" s="147"/>
      <c r="C87" s="149" t="s">
        <v>65</v>
      </c>
      <c r="D87" s="148"/>
      <c r="E87" s="148"/>
      <c r="F87" s="148"/>
      <c r="G87" s="148"/>
      <c r="H87" s="146"/>
      <c r="I87" s="148" t="s">
        <v>66</v>
      </c>
      <c r="J87" s="228" t="s">
        <v>106</v>
      </c>
    </row>
    <row r="88" spans="1:10" ht="9" customHeight="1" x14ac:dyDescent="0.15">
      <c r="A88" s="147"/>
      <c r="B88" s="147"/>
      <c r="C88" s="148"/>
      <c r="D88" s="148"/>
      <c r="E88" s="148"/>
      <c r="F88" s="148"/>
      <c r="G88" s="148"/>
      <c r="H88" s="229"/>
      <c r="I88" s="148"/>
      <c r="J88" s="227"/>
    </row>
    <row r="89" spans="1:10" ht="19.5" x14ac:dyDescent="0.15">
      <c r="A89" s="147"/>
      <c r="B89" s="147"/>
      <c r="C89" s="148" t="s">
        <v>64</v>
      </c>
      <c r="D89" s="148"/>
      <c r="E89" s="148"/>
      <c r="F89" s="148"/>
      <c r="G89" s="148"/>
      <c r="H89" s="229"/>
      <c r="I89" s="148"/>
      <c r="J89" s="227"/>
    </row>
    <row r="90" spans="1:10" ht="22.5" customHeight="1" x14ac:dyDescent="0.15">
      <c r="A90" s="147"/>
      <c r="B90" s="147"/>
      <c r="C90" s="148"/>
      <c r="D90" s="148"/>
      <c r="E90" s="148"/>
      <c r="F90" s="230" t="s">
        <v>68</v>
      </c>
      <c r="G90" s="148"/>
      <c r="H90" s="146"/>
      <c r="I90" s="148" t="s">
        <v>67</v>
      </c>
      <c r="J90" s="228" t="s">
        <v>106</v>
      </c>
    </row>
    <row r="91" spans="1:10" ht="22.5" customHeight="1" x14ac:dyDescent="0.15">
      <c r="A91" s="147"/>
      <c r="B91" s="147"/>
      <c r="C91" s="148"/>
      <c r="D91" s="148"/>
      <c r="E91" s="148"/>
      <c r="F91" s="230" t="s">
        <v>71</v>
      </c>
      <c r="G91" s="148"/>
      <c r="H91" s="146"/>
      <c r="I91" s="148" t="s">
        <v>67</v>
      </c>
      <c r="J91" s="228" t="s">
        <v>106</v>
      </c>
    </row>
    <row r="92" spans="1:10" ht="22.5" customHeight="1" x14ac:dyDescent="0.15">
      <c r="A92" s="147"/>
      <c r="B92" s="147"/>
      <c r="C92" s="148"/>
      <c r="D92" s="148"/>
      <c r="E92" s="148"/>
      <c r="F92" s="230" t="s">
        <v>70</v>
      </c>
      <c r="G92" s="148"/>
      <c r="H92" s="146"/>
      <c r="I92" s="148" t="s">
        <v>67</v>
      </c>
      <c r="J92" s="228" t="s">
        <v>106</v>
      </c>
    </row>
    <row r="93" spans="1:10" ht="22.5" customHeight="1" x14ac:dyDescent="0.15">
      <c r="A93" s="147"/>
      <c r="B93" s="147"/>
      <c r="C93" s="148"/>
      <c r="D93" s="148"/>
      <c r="E93" s="148"/>
      <c r="F93" s="230" t="s">
        <v>69</v>
      </c>
      <c r="G93" s="148"/>
      <c r="H93" s="146"/>
      <c r="I93" s="148" t="s">
        <v>67</v>
      </c>
      <c r="J93" s="228" t="s">
        <v>106</v>
      </c>
    </row>
    <row r="94" spans="1:10" ht="7.5" customHeight="1" x14ac:dyDescent="0.15">
      <c r="A94" s="147"/>
      <c r="B94" s="147"/>
      <c r="C94" s="148"/>
      <c r="D94" s="148"/>
      <c r="E94" s="148"/>
      <c r="F94" s="148"/>
      <c r="G94" s="148"/>
      <c r="H94" s="229"/>
      <c r="I94" s="148"/>
      <c r="J94" s="227"/>
    </row>
    <row r="95" spans="1:10" ht="24" customHeight="1" x14ac:dyDescent="0.15">
      <c r="A95" s="147"/>
      <c r="B95" s="147"/>
      <c r="C95" s="148" t="s">
        <v>110</v>
      </c>
      <c r="D95" s="148"/>
      <c r="E95" s="148"/>
      <c r="F95" s="148"/>
      <c r="G95" s="148"/>
      <c r="H95" s="146"/>
      <c r="I95" s="148" t="s">
        <v>66</v>
      </c>
      <c r="J95" s="228" t="s">
        <v>106</v>
      </c>
    </row>
    <row r="96" spans="1:10" x14ac:dyDescent="0.15">
      <c r="A96" s="150"/>
      <c r="B96" s="150"/>
      <c r="C96" s="145"/>
      <c r="D96" s="145"/>
      <c r="E96" s="145"/>
      <c r="F96" s="145"/>
      <c r="G96" s="145"/>
      <c r="H96" s="145"/>
      <c r="I96" s="145"/>
      <c r="J96" s="224"/>
    </row>
    <row r="97" spans="1:10" ht="18.75" customHeight="1" x14ac:dyDescent="0.15">
      <c r="J97" s="145"/>
    </row>
    <row r="98" spans="1:10" ht="21.75" customHeight="1" x14ac:dyDescent="0.15">
      <c r="A98" s="231">
        <v>8</v>
      </c>
      <c r="B98" s="153"/>
      <c r="C98" s="154" t="s">
        <v>176</v>
      </c>
      <c r="D98" s="155"/>
      <c r="E98" s="155"/>
      <c r="F98" s="155"/>
      <c r="G98" s="155"/>
      <c r="H98" s="155"/>
      <c r="I98" s="155"/>
      <c r="J98" s="223"/>
    </row>
    <row r="99" spans="1:10" x14ac:dyDescent="0.15">
      <c r="A99" s="147"/>
      <c r="B99" s="147"/>
      <c r="C99" s="148"/>
      <c r="D99" s="148"/>
      <c r="E99" s="148"/>
      <c r="F99" s="148"/>
      <c r="G99" s="148"/>
      <c r="H99" s="148"/>
      <c r="I99" s="148"/>
      <c r="J99" s="227"/>
    </row>
    <row r="100" spans="1:10" ht="24" customHeight="1" x14ac:dyDescent="0.15">
      <c r="A100" s="147"/>
      <c r="B100" s="147"/>
      <c r="C100" s="149" t="s">
        <v>65</v>
      </c>
      <c r="D100" s="148"/>
      <c r="E100" s="148"/>
      <c r="F100" s="148"/>
      <c r="G100" s="148"/>
      <c r="H100" s="146"/>
      <c r="I100" s="148" t="s">
        <v>66</v>
      </c>
      <c r="J100" s="228" t="s">
        <v>106</v>
      </c>
    </row>
    <row r="101" spans="1:10" ht="9" customHeight="1" x14ac:dyDescent="0.15">
      <c r="A101" s="147"/>
      <c r="B101" s="147"/>
      <c r="C101" s="148"/>
      <c r="D101" s="148"/>
      <c r="E101" s="148"/>
      <c r="F101" s="148"/>
      <c r="G101" s="148"/>
      <c r="H101" s="229"/>
      <c r="I101" s="148"/>
      <c r="J101" s="227"/>
    </row>
    <row r="102" spans="1:10" ht="19.5" x14ac:dyDescent="0.15">
      <c r="A102" s="147"/>
      <c r="B102" s="147"/>
      <c r="C102" s="148" t="s">
        <v>64</v>
      </c>
      <c r="D102" s="148"/>
      <c r="E102" s="148"/>
      <c r="F102" s="148"/>
      <c r="G102" s="148"/>
      <c r="H102" s="229"/>
      <c r="I102" s="148"/>
      <c r="J102" s="227"/>
    </row>
    <row r="103" spans="1:10" ht="22.5" customHeight="1" x14ac:dyDescent="0.15">
      <c r="A103" s="147"/>
      <c r="B103" s="147"/>
      <c r="C103" s="148"/>
      <c r="D103" s="148"/>
      <c r="E103" s="148"/>
      <c r="F103" s="230" t="s">
        <v>71</v>
      </c>
      <c r="G103" s="148"/>
      <c r="H103" s="146"/>
      <c r="I103" s="148" t="s">
        <v>67</v>
      </c>
      <c r="J103" s="228" t="s">
        <v>106</v>
      </c>
    </row>
    <row r="104" spans="1:10" ht="22.5" customHeight="1" x14ac:dyDescent="0.15">
      <c r="A104" s="147"/>
      <c r="B104" s="147"/>
      <c r="C104" s="148"/>
      <c r="D104" s="148"/>
      <c r="E104" s="148"/>
      <c r="F104" s="230" t="s">
        <v>70</v>
      </c>
      <c r="G104" s="148"/>
      <c r="H104" s="146"/>
      <c r="I104" s="148" t="s">
        <v>67</v>
      </c>
      <c r="J104" s="228" t="s">
        <v>106</v>
      </c>
    </row>
    <row r="105" spans="1:10" ht="7.5" customHeight="1" x14ac:dyDescent="0.15">
      <c r="A105" s="147"/>
      <c r="B105" s="147"/>
      <c r="C105" s="148"/>
      <c r="D105" s="148"/>
      <c r="E105" s="148"/>
      <c r="F105" s="148"/>
      <c r="G105" s="148"/>
      <c r="H105" s="229"/>
      <c r="I105" s="148"/>
      <c r="J105" s="227"/>
    </row>
    <row r="106" spans="1:10" ht="24" customHeight="1" x14ac:dyDescent="0.15">
      <c r="A106" s="147"/>
      <c r="B106" s="147"/>
      <c r="C106" s="148" t="s">
        <v>110</v>
      </c>
      <c r="D106" s="148"/>
      <c r="E106" s="148"/>
      <c r="F106" s="148"/>
      <c r="G106" s="148"/>
      <c r="H106" s="146"/>
      <c r="I106" s="148" t="s">
        <v>66</v>
      </c>
      <c r="J106" s="228" t="s">
        <v>106</v>
      </c>
    </row>
    <row r="107" spans="1:10" x14ac:dyDescent="0.15">
      <c r="A107" s="150"/>
      <c r="B107" s="150"/>
      <c r="C107" s="145"/>
      <c r="D107" s="145"/>
      <c r="E107" s="145"/>
      <c r="F107" s="145"/>
      <c r="G107" s="145"/>
      <c r="H107" s="145"/>
      <c r="I107" s="145"/>
      <c r="J107" s="224"/>
    </row>
    <row r="108" spans="1:10" ht="6.75" customHeight="1" x14ac:dyDescent="0.15">
      <c r="J108" s="222"/>
    </row>
  </sheetData>
  <mergeCells count="1">
    <mergeCell ref="G2:H2"/>
  </mergeCells>
  <phoneticPr fontId="6"/>
  <printOptions horizontalCentered="1"/>
  <pageMargins left="0.9055118110236221" right="0.31496062992125984" top="0.15748031496062992" bottom="0.15748031496062992" header="0" footer="0"/>
  <pageSetup paperSize="9" fitToHeight="3" orientation="portrait" r:id="rId1"/>
  <rowBreaks count="2" manualBreakCount="2">
    <brk id="45" max="16383" man="1"/>
    <brk id="8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G157"/>
  <sheetViews>
    <sheetView showGridLines="0" view="pageBreakPreview" zoomScale="85" zoomScaleNormal="100" zoomScaleSheetLayoutView="85" workbookViewId="0">
      <selection activeCell="B16" sqref="B16"/>
    </sheetView>
  </sheetViews>
  <sheetFormatPr defaultRowHeight="13.5" x14ac:dyDescent="0.15"/>
  <cols>
    <col min="1" max="7" width="13.75" style="143" customWidth="1"/>
    <col min="8" max="8" width="0.75" style="143" customWidth="1"/>
    <col min="9" max="16384" width="9" style="143"/>
  </cols>
  <sheetData>
    <row r="1" spans="1:7" x14ac:dyDescent="0.15">
      <c r="A1" s="185" t="s">
        <v>76</v>
      </c>
    </row>
    <row r="2" spans="1:7" x14ac:dyDescent="0.15">
      <c r="A2" s="169" t="s">
        <v>95</v>
      </c>
      <c r="B2" s="143" t="str">
        <f>契約書明細!C3</f>
        <v>仙台市水道局浄水施設電力需給</v>
      </c>
      <c r="E2" s="307" t="s">
        <v>143</v>
      </c>
      <c r="F2" s="307"/>
      <c r="G2" s="307"/>
    </row>
    <row r="3" spans="1:7" ht="6" customHeight="1" x14ac:dyDescent="0.15">
      <c r="E3" s="307"/>
      <c r="F3" s="307"/>
      <c r="G3" s="307"/>
    </row>
    <row r="4" spans="1:7" ht="22.5" customHeight="1" x14ac:dyDescent="0.15">
      <c r="A4" s="172" t="s">
        <v>77</v>
      </c>
      <c r="E4" s="307"/>
      <c r="F4" s="307"/>
      <c r="G4" s="307"/>
    </row>
    <row r="5" spans="1:7" ht="8.25" customHeight="1" thickBot="1" x14ac:dyDescent="0.2"/>
    <row r="6" spans="1:7" ht="22.5" customHeight="1" thickBot="1" x14ac:dyDescent="0.2">
      <c r="A6" s="170">
        <v>1</v>
      </c>
      <c r="B6" s="298" t="s">
        <v>183</v>
      </c>
      <c r="C6" s="298"/>
      <c r="D6" s="298"/>
      <c r="E6" s="298"/>
      <c r="F6" s="298"/>
      <c r="G6" s="299"/>
    </row>
    <row r="7" spans="1:7" ht="6.75" customHeight="1" x14ac:dyDescent="0.15"/>
    <row r="8" spans="1:7" ht="16.5" customHeight="1" x14ac:dyDescent="0.15">
      <c r="A8" s="300"/>
      <c r="B8" s="300" t="s">
        <v>130</v>
      </c>
      <c r="C8" s="300"/>
      <c r="D8" s="301" t="s">
        <v>78</v>
      </c>
      <c r="E8" s="302"/>
      <c r="F8" s="302"/>
      <c r="G8" s="303"/>
    </row>
    <row r="9" spans="1:7" ht="16.5" customHeight="1" x14ac:dyDescent="0.15">
      <c r="A9" s="300"/>
      <c r="B9" s="200" t="s">
        <v>79</v>
      </c>
      <c r="C9" s="199" t="s">
        <v>80</v>
      </c>
      <c r="D9" s="167" t="s">
        <v>81</v>
      </c>
      <c r="E9" s="167" t="s">
        <v>131</v>
      </c>
      <c r="F9" s="167" t="s">
        <v>132</v>
      </c>
      <c r="G9" s="203" t="s">
        <v>134</v>
      </c>
    </row>
    <row r="10" spans="1:7" ht="16.5" customHeight="1" x14ac:dyDescent="0.15">
      <c r="A10" s="200" t="s">
        <v>82</v>
      </c>
      <c r="B10" s="168">
        <v>112720</v>
      </c>
      <c r="C10" s="168">
        <v>120163</v>
      </c>
      <c r="D10" s="205"/>
      <c r="E10" s="168">
        <f>B10</f>
        <v>112720</v>
      </c>
      <c r="F10" s="168">
        <f>B10</f>
        <v>112720</v>
      </c>
      <c r="G10" s="168">
        <f>B10</f>
        <v>112720</v>
      </c>
    </row>
    <row r="11" spans="1:7" ht="16.5" customHeight="1" x14ac:dyDescent="0.15">
      <c r="A11" s="200" t="s">
        <v>83</v>
      </c>
      <c r="B11" s="168">
        <v>107330</v>
      </c>
      <c r="C11" s="168">
        <v>114834</v>
      </c>
      <c r="D11" s="205"/>
      <c r="E11" s="168">
        <f t="shared" ref="E11:E15" si="0">B11</f>
        <v>107330</v>
      </c>
      <c r="F11" s="168">
        <f t="shared" ref="F11:F15" si="1">B11</f>
        <v>107330</v>
      </c>
      <c r="G11" s="168">
        <f t="shared" ref="G11:G15" si="2">B11</f>
        <v>107330</v>
      </c>
    </row>
    <row r="12" spans="1:7" ht="16.5" customHeight="1" x14ac:dyDescent="0.15">
      <c r="A12" s="200" t="s">
        <v>84</v>
      </c>
      <c r="B12" s="168">
        <v>111910</v>
      </c>
      <c r="C12" s="168">
        <v>115792</v>
      </c>
      <c r="D12" s="205"/>
      <c r="E12" s="168">
        <f t="shared" si="0"/>
        <v>111910</v>
      </c>
      <c r="F12" s="168">
        <f t="shared" si="1"/>
        <v>111910</v>
      </c>
      <c r="G12" s="168">
        <f t="shared" si="2"/>
        <v>111910</v>
      </c>
    </row>
    <row r="13" spans="1:7" ht="16.5" customHeight="1" x14ac:dyDescent="0.15">
      <c r="A13" s="200" t="s">
        <v>85</v>
      </c>
      <c r="B13" s="168">
        <v>118880</v>
      </c>
      <c r="C13" s="168">
        <v>125693</v>
      </c>
      <c r="D13" s="205"/>
      <c r="E13" s="168">
        <f t="shared" si="0"/>
        <v>118880</v>
      </c>
      <c r="F13" s="168">
        <f t="shared" si="1"/>
        <v>118880</v>
      </c>
      <c r="G13" s="168">
        <f t="shared" si="2"/>
        <v>118880</v>
      </c>
    </row>
    <row r="14" spans="1:7" ht="16.5" customHeight="1" x14ac:dyDescent="0.15">
      <c r="A14" s="200" t="s">
        <v>86</v>
      </c>
      <c r="B14" s="168">
        <v>118230</v>
      </c>
      <c r="C14" s="168">
        <v>123113</v>
      </c>
      <c r="D14" s="205"/>
      <c r="E14" s="168">
        <f t="shared" si="0"/>
        <v>118230</v>
      </c>
      <c r="F14" s="168">
        <f t="shared" si="1"/>
        <v>118230</v>
      </c>
      <c r="G14" s="168">
        <f t="shared" si="2"/>
        <v>118230</v>
      </c>
    </row>
    <row r="15" spans="1:7" ht="16.5" customHeight="1" x14ac:dyDescent="0.15">
      <c r="A15" s="200" t="s">
        <v>87</v>
      </c>
      <c r="B15" s="168">
        <v>108922</v>
      </c>
      <c r="C15" s="168">
        <v>112245</v>
      </c>
      <c r="D15" s="205"/>
      <c r="E15" s="168">
        <f t="shared" si="0"/>
        <v>108922</v>
      </c>
      <c r="F15" s="168">
        <f t="shared" si="1"/>
        <v>108922</v>
      </c>
      <c r="G15" s="168">
        <f t="shared" si="2"/>
        <v>108922</v>
      </c>
    </row>
    <row r="16" spans="1:7" ht="16.5" customHeight="1" x14ac:dyDescent="0.15">
      <c r="A16" s="167" t="s">
        <v>88</v>
      </c>
      <c r="B16" s="168">
        <v>117401</v>
      </c>
      <c r="C16" s="168">
        <v>103389</v>
      </c>
      <c r="D16" s="168">
        <f t="shared" ref="D16:D21" si="3">C16</f>
        <v>103389</v>
      </c>
      <c r="E16" s="168">
        <f>B16</f>
        <v>117401</v>
      </c>
      <c r="F16" s="168">
        <f>B16</f>
        <v>117401</v>
      </c>
      <c r="G16" s="205"/>
    </row>
    <row r="17" spans="1:7" ht="16.5" customHeight="1" x14ac:dyDescent="0.15">
      <c r="A17" s="167" t="s">
        <v>89</v>
      </c>
      <c r="B17" s="168">
        <v>125494</v>
      </c>
      <c r="C17" s="168">
        <v>107752</v>
      </c>
      <c r="D17" s="168">
        <f t="shared" si="3"/>
        <v>107752</v>
      </c>
      <c r="E17" s="168">
        <f t="shared" ref="E17:E21" si="4">B17</f>
        <v>125494</v>
      </c>
      <c r="F17" s="168">
        <f t="shared" ref="F17:F21" si="5">B17</f>
        <v>125494</v>
      </c>
      <c r="G17" s="205"/>
    </row>
    <row r="18" spans="1:7" ht="16.5" customHeight="1" x14ac:dyDescent="0.15">
      <c r="A18" s="167" t="s">
        <v>90</v>
      </c>
      <c r="B18" s="168">
        <v>149795</v>
      </c>
      <c r="C18" s="168">
        <v>125291</v>
      </c>
      <c r="D18" s="168">
        <f t="shared" si="3"/>
        <v>125291</v>
      </c>
      <c r="E18" s="168">
        <f t="shared" si="4"/>
        <v>149795</v>
      </c>
      <c r="F18" s="168">
        <f t="shared" si="5"/>
        <v>149795</v>
      </c>
      <c r="G18" s="205"/>
    </row>
    <row r="19" spans="1:7" ht="16.5" customHeight="1" x14ac:dyDescent="0.15">
      <c r="A19" s="167" t="s">
        <v>91</v>
      </c>
      <c r="B19" s="168">
        <v>151905</v>
      </c>
      <c r="C19" s="168">
        <v>131330</v>
      </c>
      <c r="D19" s="168">
        <f t="shared" si="3"/>
        <v>131330</v>
      </c>
      <c r="E19" s="168">
        <f t="shared" si="4"/>
        <v>151905</v>
      </c>
      <c r="F19" s="168">
        <f t="shared" si="5"/>
        <v>151905</v>
      </c>
      <c r="G19" s="205"/>
    </row>
    <row r="20" spans="1:7" ht="16.5" customHeight="1" x14ac:dyDescent="0.15">
      <c r="A20" s="167" t="s">
        <v>92</v>
      </c>
      <c r="B20" s="168">
        <v>123297</v>
      </c>
      <c r="C20" s="168">
        <v>124814</v>
      </c>
      <c r="D20" s="168">
        <f t="shared" si="3"/>
        <v>124814</v>
      </c>
      <c r="E20" s="168">
        <f t="shared" si="4"/>
        <v>123297</v>
      </c>
      <c r="F20" s="168">
        <f t="shared" si="5"/>
        <v>123297</v>
      </c>
      <c r="G20" s="205"/>
    </row>
    <row r="21" spans="1:7" ht="16.5" customHeight="1" x14ac:dyDescent="0.15">
      <c r="A21" s="167" t="s">
        <v>93</v>
      </c>
      <c r="B21" s="168">
        <v>137049</v>
      </c>
      <c r="C21" s="168">
        <v>137049</v>
      </c>
      <c r="D21" s="168">
        <f t="shared" si="3"/>
        <v>137049</v>
      </c>
      <c r="E21" s="168">
        <f t="shared" si="4"/>
        <v>137049</v>
      </c>
      <c r="F21" s="168">
        <f t="shared" si="5"/>
        <v>137049</v>
      </c>
      <c r="G21" s="205"/>
    </row>
    <row r="22" spans="1:7" ht="16.5" customHeight="1" thickBot="1" x14ac:dyDescent="0.2">
      <c r="A22" s="167" t="s">
        <v>94</v>
      </c>
      <c r="B22" s="204">
        <f>SUM(B10:B21)</f>
        <v>1482933</v>
      </c>
      <c r="C22" s="204">
        <f>SUM(C10:C21)</f>
        <v>1441465</v>
      </c>
      <c r="D22" s="171">
        <f>SUM(D10:D21)</f>
        <v>729625</v>
      </c>
      <c r="E22" s="171">
        <f t="shared" ref="E22:F22" si="6">SUM(E10:E21)</f>
        <v>1482933</v>
      </c>
      <c r="F22" s="171">
        <f t="shared" si="6"/>
        <v>1482933</v>
      </c>
      <c r="G22" s="171">
        <f t="shared" ref="G22" si="7">SUM(G10:G21)</f>
        <v>677992</v>
      </c>
    </row>
    <row r="23" spans="1:7" ht="16.5" customHeight="1" thickBot="1" x14ac:dyDescent="0.2">
      <c r="A23" s="300" t="s">
        <v>135</v>
      </c>
      <c r="B23" s="300"/>
      <c r="C23" s="301"/>
      <c r="D23" s="304">
        <f>D22+E22+F22+G22</f>
        <v>4373483</v>
      </c>
      <c r="E23" s="305"/>
      <c r="F23" s="305"/>
      <c r="G23" s="306"/>
    </row>
    <row r="24" spans="1:7" ht="30" customHeight="1" thickBot="1" x14ac:dyDescent="0.2">
      <c r="A24" s="232" t="s">
        <v>144</v>
      </c>
    </row>
    <row r="25" spans="1:7" ht="22.5" customHeight="1" thickBot="1" x14ac:dyDescent="0.2">
      <c r="A25" s="170">
        <v>2</v>
      </c>
      <c r="B25" s="298" t="s">
        <v>182</v>
      </c>
      <c r="C25" s="298"/>
      <c r="D25" s="298"/>
      <c r="E25" s="298"/>
      <c r="F25" s="298"/>
      <c r="G25" s="299"/>
    </row>
    <row r="26" spans="1:7" ht="5.25" customHeight="1" x14ac:dyDescent="0.15"/>
    <row r="27" spans="1:7" ht="15.75" customHeight="1" x14ac:dyDescent="0.15">
      <c r="A27" s="300"/>
      <c r="B27" s="300" t="s">
        <v>130</v>
      </c>
      <c r="C27" s="300"/>
      <c r="D27" s="301" t="s">
        <v>78</v>
      </c>
      <c r="E27" s="302"/>
      <c r="F27" s="302"/>
      <c r="G27" s="303"/>
    </row>
    <row r="28" spans="1:7" ht="15.75" customHeight="1" x14ac:dyDescent="0.15">
      <c r="A28" s="300"/>
      <c r="B28" s="203" t="s">
        <v>79</v>
      </c>
      <c r="C28" s="203" t="s">
        <v>80</v>
      </c>
      <c r="D28" s="203" t="s">
        <v>81</v>
      </c>
      <c r="E28" s="203" t="s">
        <v>131</v>
      </c>
      <c r="F28" s="203" t="s">
        <v>132</v>
      </c>
      <c r="G28" s="203" t="s">
        <v>134</v>
      </c>
    </row>
    <row r="29" spans="1:7" ht="15.75" customHeight="1" x14ac:dyDescent="0.15">
      <c r="A29" s="203" t="s">
        <v>82</v>
      </c>
      <c r="B29" s="168">
        <v>55019</v>
      </c>
      <c r="C29" s="168">
        <v>58683</v>
      </c>
      <c r="D29" s="205"/>
      <c r="E29" s="168">
        <f>B29</f>
        <v>55019</v>
      </c>
      <c r="F29" s="168">
        <f>B29</f>
        <v>55019</v>
      </c>
      <c r="G29" s="168">
        <f>B29</f>
        <v>55019</v>
      </c>
    </row>
    <row r="30" spans="1:7" ht="15.75" customHeight="1" x14ac:dyDescent="0.15">
      <c r="A30" s="203" t="s">
        <v>83</v>
      </c>
      <c r="B30" s="168">
        <v>52838</v>
      </c>
      <c r="C30" s="168">
        <v>53430</v>
      </c>
      <c r="D30" s="205"/>
      <c r="E30" s="168">
        <f t="shared" ref="E30:E34" si="8">B30</f>
        <v>52838</v>
      </c>
      <c r="F30" s="168">
        <f t="shared" ref="F30:F34" si="9">B30</f>
        <v>52838</v>
      </c>
      <c r="G30" s="168">
        <f t="shared" ref="G30:G34" si="10">B30</f>
        <v>52838</v>
      </c>
    </row>
    <row r="31" spans="1:7" ht="15.75" customHeight="1" x14ac:dyDescent="0.15">
      <c r="A31" s="203" t="s">
        <v>84</v>
      </c>
      <c r="B31" s="168">
        <v>51205</v>
      </c>
      <c r="C31" s="168">
        <v>53604</v>
      </c>
      <c r="D31" s="205"/>
      <c r="E31" s="168">
        <f t="shared" si="8"/>
        <v>51205</v>
      </c>
      <c r="F31" s="168">
        <f t="shared" si="9"/>
        <v>51205</v>
      </c>
      <c r="G31" s="168">
        <f t="shared" si="10"/>
        <v>51205</v>
      </c>
    </row>
    <row r="32" spans="1:7" ht="15.75" customHeight="1" x14ac:dyDescent="0.15">
      <c r="A32" s="203" t="s">
        <v>85</v>
      </c>
      <c r="B32" s="168">
        <v>55601</v>
      </c>
      <c r="C32" s="168">
        <v>57394</v>
      </c>
      <c r="D32" s="205"/>
      <c r="E32" s="168">
        <f t="shared" si="8"/>
        <v>55601</v>
      </c>
      <c r="F32" s="168">
        <f t="shared" si="9"/>
        <v>55601</v>
      </c>
      <c r="G32" s="168">
        <f t="shared" si="10"/>
        <v>55601</v>
      </c>
    </row>
    <row r="33" spans="1:7" ht="15.75" customHeight="1" x14ac:dyDescent="0.15">
      <c r="A33" s="203" t="s">
        <v>86</v>
      </c>
      <c r="B33" s="168">
        <v>55099</v>
      </c>
      <c r="C33" s="168">
        <v>57332</v>
      </c>
      <c r="D33" s="205"/>
      <c r="E33" s="168">
        <f t="shared" si="8"/>
        <v>55099</v>
      </c>
      <c r="F33" s="168">
        <f t="shared" si="9"/>
        <v>55099</v>
      </c>
      <c r="G33" s="168">
        <f t="shared" si="10"/>
        <v>55099</v>
      </c>
    </row>
    <row r="34" spans="1:7" ht="15.75" customHeight="1" x14ac:dyDescent="0.15">
      <c r="A34" s="203" t="s">
        <v>87</v>
      </c>
      <c r="B34" s="168">
        <v>50504</v>
      </c>
      <c r="C34" s="168">
        <v>52656</v>
      </c>
      <c r="D34" s="205"/>
      <c r="E34" s="168">
        <f t="shared" si="8"/>
        <v>50504</v>
      </c>
      <c r="F34" s="168">
        <f t="shared" si="9"/>
        <v>50504</v>
      </c>
      <c r="G34" s="168">
        <f t="shared" si="10"/>
        <v>50504</v>
      </c>
    </row>
    <row r="35" spans="1:7" ht="15.75" customHeight="1" x14ac:dyDescent="0.15">
      <c r="A35" s="203" t="s">
        <v>88</v>
      </c>
      <c r="B35" s="168">
        <v>51178</v>
      </c>
      <c r="C35" s="168">
        <v>52914</v>
      </c>
      <c r="D35" s="168">
        <f t="shared" ref="D35:D40" si="11">C35</f>
        <v>52914</v>
      </c>
      <c r="E35" s="168">
        <f>B35</f>
        <v>51178</v>
      </c>
      <c r="F35" s="168">
        <f>B35</f>
        <v>51178</v>
      </c>
      <c r="G35" s="205"/>
    </row>
    <row r="36" spans="1:7" ht="15.75" customHeight="1" x14ac:dyDescent="0.15">
      <c r="A36" s="203" t="s">
        <v>89</v>
      </c>
      <c r="B36" s="168">
        <v>52695</v>
      </c>
      <c r="C36" s="168">
        <v>56344</v>
      </c>
      <c r="D36" s="168">
        <f t="shared" si="11"/>
        <v>56344</v>
      </c>
      <c r="E36" s="168">
        <f t="shared" ref="E36:E40" si="12">B36</f>
        <v>52695</v>
      </c>
      <c r="F36" s="168">
        <f t="shared" ref="F36:F40" si="13">B36</f>
        <v>52695</v>
      </c>
      <c r="G36" s="205"/>
    </row>
    <row r="37" spans="1:7" ht="15.75" customHeight="1" x14ac:dyDescent="0.15">
      <c r="A37" s="203" t="s">
        <v>90</v>
      </c>
      <c r="B37" s="168">
        <v>66335</v>
      </c>
      <c r="C37" s="168">
        <v>64429</v>
      </c>
      <c r="D37" s="168">
        <f t="shared" si="11"/>
        <v>64429</v>
      </c>
      <c r="E37" s="168">
        <f t="shared" si="12"/>
        <v>66335</v>
      </c>
      <c r="F37" s="168">
        <f t="shared" si="13"/>
        <v>66335</v>
      </c>
      <c r="G37" s="205"/>
    </row>
    <row r="38" spans="1:7" ht="15.75" customHeight="1" x14ac:dyDescent="0.15">
      <c r="A38" s="203" t="s">
        <v>91</v>
      </c>
      <c r="B38" s="168">
        <v>70771</v>
      </c>
      <c r="C38" s="168">
        <v>68814</v>
      </c>
      <c r="D38" s="168">
        <f t="shared" si="11"/>
        <v>68814</v>
      </c>
      <c r="E38" s="168">
        <f t="shared" si="12"/>
        <v>70771</v>
      </c>
      <c r="F38" s="168">
        <f t="shared" si="13"/>
        <v>70771</v>
      </c>
      <c r="G38" s="205"/>
    </row>
    <row r="39" spans="1:7" ht="15.75" customHeight="1" x14ac:dyDescent="0.15">
      <c r="A39" s="203" t="s">
        <v>92</v>
      </c>
      <c r="B39" s="168">
        <v>65012</v>
      </c>
      <c r="C39" s="168">
        <v>62400</v>
      </c>
      <c r="D39" s="168">
        <f t="shared" si="11"/>
        <v>62400</v>
      </c>
      <c r="E39" s="168">
        <f t="shared" si="12"/>
        <v>65012</v>
      </c>
      <c r="F39" s="168">
        <f t="shared" si="13"/>
        <v>65012</v>
      </c>
      <c r="G39" s="205"/>
    </row>
    <row r="40" spans="1:7" ht="15.75" customHeight="1" x14ac:dyDescent="0.15">
      <c r="A40" s="203" t="s">
        <v>93</v>
      </c>
      <c r="B40" s="168">
        <v>69398</v>
      </c>
      <c r="C40" s="168">
        <v>69398</v>
      </c>
      <c r="D40" s="168">
        <f t="shared" si="11"/>
        <v>69398</v>
      </c>
      <c r="E40" s="168">
        <f t="shared" si="12"/>
        <v>69398</v>
      </c>
      <c r="F40" s="168">
        <f t="shared" si="13"/>
        <v>69398</v>
      </c>
      <c r="G40" s="205"/>
    </row>
    <row r="41" spans="1:7" ht="15.75" customHeight="1" thickBot="1" x14ac:dyDescent="0.2">
      <c r="A41" s="203" t="s">
        <v>94</v>
      </c>
      <c r="B41" s="204">
        <f>SUM(B29:B40)</f>
        <v>695655</v>
      </c>
      <c r="C41" s="204">
        <f>SUM(C29:C40)</f>
        <v>707398</v>
      </c>
      <c r="D41" s="171">
        <f>SUM(D29:D40)</f>
        <v>374299</v>
      </c>
      <c r="E41" s="171">
        <f t="shared" ref="E41:G41" si="14">SUM(E29:E40)</f>
        <v>695655</v>
      </c>
      <c r="F41" s="171">
        <f t="shared" si="14"/>
        <v>695655</v>
      </c>
      <c r="G41" s="171">
        <f t="shared" si="14"/>
        <v>320266</v>
      </c>
    </row>
    <row r="42" spans="1:7" ht="15.75" customHeight="1" thickBot="1" x14ac:dyDescent="0.2">
      <c r="A42" s="300" t="s">
        <v>135</v>
      </c>
      <c r="B42" s="300"/>
      <c r="C42" s="301"/>
      <c r="D42" s="304">
        <f>D41+E41+F41+G41</f>
        <v>2085875</v>
      </c>
      <c r="E42" s="305"/>
      <c r="F42" s="305"/>
      <c r="G42" s="306"/>
    </row>
    <row r="43" spans="1:7" ht="30" customHeight="1" thickBot="1" x14ac:dyDescent="0.2">
      <c r="A43" s="232" t="s">
        <v>144</v>
      </c>
    </row>
    <row r="44" spans="1:7" ht="22.5" customHeight="1" thickBot="1" x14ac:dyDescent="0.2">
      <c r="A44" s="170">
        <v>3</v>
      </c>
      <c r="B44" s="298" t="s">
        <v>181</v>
      </c>
      <c r="C44" s="298"/>
      <c r="D44" s="298"/>
      <c r="E44" s="298"/>
      <c r="F44" s="298"/>
      <c r="G44" s="299"/>
    </row>
    <row r="45" spans="1:7" ht="5.25" customHeight="1" x14ac:dyDescent="0.15"/>
    <row r="46" spans="1:7" ht="15.75" customHeight="1" x14ac:dyDescent="0.15">
      <c r="A46" s="300"/>
      <c r="B46" s="300" t="s">
        <v>130</v>
      </c>
      <c r="C46" s="300"/>
      <c r="D46" s="301" t="s">
        <v>78</v>
      </c>
      <c r="E46" s="302"/>
      <c r="F46" s="302"/>
      <c r="G46" s="303"/>
    </row>
    <row r="47" spans="1:7" ht="15.75" customHeight="1" x14ac:dyDescent="0.15">
      <c r="A47" s="300"/>
      <c r="B47" s="203" t="s">
        <v>79</v>
      </c>
      <c r="C47" s="203" t="s">
        <v>80</v>
      </c>
      <c r="D47" s="203" t="s">
        <v>81</v>
      </c>
      <c r="E47" s="203" t="s">
        <v>131</v>
      </c>
      <c r="F47" s="203" t="s">
        <v>132</v>
      </c>
      <c r="G47" s="203" t="s">
        <v>134</v>
      </c>
    </row>
    <row r="48" spans="1:7" ht="15.75" customHeight="1" x14ac:dyDescent="0.15">
      <c r="A48" s="203" t="s">
        <v>82</v>
      </c>
      <c r="B48" s="168">
        <v>11860</v>
      </c>
      <c r="C48" s="168">
        <v>13864</v>
      </c>
      <c r="D48" s="205"/>
      <c r="E48" s="168">
        <f>B48</f>
        <v>11860</v>
      </c>
      <c r="F48" s="168">
        <f>B48</f>
        <v>11860</v>
      </c>
      <c r="G48" s="168">
        <f>B48</f>
        <v>11860</v>
      </c>
    </row>
    <row r="49" spans="1:7" ht="15.75" customHeight="1" x14ac:dyDescent="0.15">
      <c r="A49" s="203" t="s">
        <v>83</v>
      </c>
      <c r="B49" s="168">
        <v>12273</v>
      </c>
      <c r="C49" s="168">
        <v>13454</v>
      </c>
      <c r="D49" s="205"/>
      <c r="E49" s="168">
        <f t="shared" ref="E49:E53" si="15">B49</f>
        <v>12273</v>
      </c>
      <c r="F49" s="168">
        <f t="shared" ref="F49:F53" si="16">B49</f>
        <v>12273</v>
      </c>
      <c r="G49" s="168">
        <f t="shared" ref="G49:G53" si="17">B49</f>
        <v>12273</v>
      </c>
    </row>
    <row r="50" spans="1:7" ht="15.75" customHeight="1" x14ac:dyDescent="0.15">
      <c r="A50" s="203" t="s">
        <v>84</v>
      </c>
      <c r="B50" s="168">
        <v>11605</v>
      </c>
      <c r="C50" s="168">
        <v>13960</v>
      </c>
      <c r="D50" s="205"/>
      <c r="E50" s="168">
        <f t="shared" si="15"/>
        <v>11605</v>
      </c>
      <c r="F50" s="168">
        <f t="shared" si="16"/>
        <v>11605</v>
      </c>
      <c r="G50" s="168">
        <f t="shared" si="17"/>
        <v>11605</v>
      </c>
    </row>
    <row r="51" spans="1:7" ht="15.75" customHeight="1" x14ac:dyDescent="0.15">
      <c r="A51" s="203" t="s">
        <v>85</v>
      </c>
      <c r="B51" s="168">
        <v>13607</v>
      </c>
      <c r="C51" s="168">
        <v>17074</v>
      </c>
      <c r="D51" s="205"/>
      <c r="E51" s="168">
        <f t="shared" si="15"/>
        <v>13607</v>
      </c>
      <c r="F51" s="168">
        <f t="shared" si="16"/>
        <v>13607</v>
      </c>
      <c r="G51" s="168">
        <f t="shared" si="17"/>
        <v>13607</v>
      </c>
    </row>
    <row r="52" spans="1:7" ht="15.75" customHeight="1" x14ac:dyDescent="0.15">
      <c r="A52" s="203" t="s">
        <v>86</v>
      </c>
      <c r="B52" s="168">
        <v>14345</v>
      </c>
      <c r="C52" s="168">
        <v>16715</v>
      </c>
      <c r="D52" s="205"/>
      <c r="E52" s="168">
        <f t="shared" si="15"/>
        <v>14345</v>
      </c>
      <c r="F52" s="168">
        <f t="shared" si="16"/>
        <v>14345</v>
      </c>
      <c r="G52" s="168">
        <f t="shared" si="17"/>
        <v>14345</v>
      </c>
    </row>
    <row r="53" spans="1:7" ht="15.75" customHeight="1" x14ac:dyDescent="0.15">
      <c r="A53" s="203" t="s">
        <v>87</v>
      </c>
      <c r="B53" s="168">
        <v>12173</v>
      </c>
      <c r="C53" s="168">
        <v>14239</v>
      </c>
      <c r="D53" s="205"/>
      <c r="E53" s="168">
        <f t="shared" si="15"/>
        <v>12173</v>
      </c>
      <c r="F53" s="168">
        <f t="shared" si="16"/>
        <v>12173</v>
      </c>
      <c r="G53" s="168">
        <f t="shared" si="17"/>
        <v>12173</v>
      </c>
    </row>
    <row r="54" spans="1:7" ht="15.75" customHeight="1" x14ac:dyDescent="0.15">
      <c r="A54" s="203" t="s">
        <v>88</v>
      </c>
      <c r="B54" s="168">
        <v>12656</v>
      </c>
      <c r="C54" s="168">
        <v>15749</v>
      </c>
      <c r="D54" s="168">
        <f t="shared" ref="D54:D59" si="18">C54</f>
        <v>15749</v>
      </c>
      <c r="E54" s="168">
        <f>B54</f>
        <v>12656</v>
      </c>
      <c r="F54" s="168">
        <f>B54</f>
        <v>12656</v>
      </c>
      <c r="G54" s="205"/>
    </row>
    <row r="55" spans="1:7" ht="15.75" customHeight="1" x14ac:dyDescent="0.15">
      <c r="A55" s="203" t="s">
        <v>89</v>
      </c>
      <c r="B55" s="168">
        <v>14518</v>
      </c>
      <c r="C55" s="168">
        <v>13870</v>
      </c>
      <c r="D55" s="168">
        <f t="shared" si="18"/>
        <v>13870</v>
      </c>
      <c r="E55" s="168">
        <f t="shared" ref="E55:E59" si="19">B55</f>
        <v>14518</v>
      </c>
      <c r="F55" s="168">
        <f t="shared" ref="F55:F59" si="20">B55</f>
        <v>14518</v>
      </c>
      <c r="G55" s="205"/>
    </row>
    <row r="56" spans="1:7" ht="15.75" customHeight="1" x14ac:dyDescent="0.15">
      <c r="A56" s="203" t="s">
        <v>90</v>
      </c>
      <c r="B56" s="168">
        <v>16973</v>
      </c>
      <c r="C56" s="168">
        <v>19346</v>
      </c>
      <c r="D56" s="168">
        <f t="shared" si="18"/>
        <v>19346</v>
      </c>
      <c r="E56" s="168">
        <f t="shared" si="19"/>
        <v>16973</v>
      </c>
      <c r="F56" s="168">
        <f t="shared" si="20"/>
        <v>16973</v>
      </c>
      <c r="G56" s="205"/>
    </row>
    <row r="57" spans="1:7" ht="15.75" customHeight="1" x14ac:dyDescent="0.15">
      <c r="A57" s="203" t="s">
        <v>91</v>
      </c>
      <c r="B57" s="168">
        <v>16177</v>
      </c>
      <c r="C57" s="168">
        <v>18127</v>
      </c>
      <c r="D57" s="168">
        <f t="shared" si="18"/>
        <v>18127</v>
      </c>
      <c r="E57" s="168">
        <f t="shared" si="19"/>
        <v>16177</v>
      </c>
      <c r="F57" s="168">
        <f t="shared" si="20"/>
        <v>16177</v>
      </c>
      <c r="G57" s="205"/>
    </row>
    <row r="58" spans="1:7" ht="15.75" customHeight="1" x14ac:dyDescent="0.15">
      <c r="A58" s="203" t="s">
        <v>92</v>
      </c>
      <c r="B58" s="168">
        <v>16563</v>
      </c>
      <c r="C58" s="168">
        <v>17480</v>
      </c>
      <c r="D58" s="168">
        <f t="shared" si="18"/>
        <v>17480</v>
      </c>
      <c r="E58" s="168">
        <f t="shared" si="19"/>
        <v>16563</v>
      </c>
      <c r="F58" s="168">
        <f t="shared" si="20"/>
        <v>16563</v>
      </c>
      <c r="G58" s="205"/>
    </row>
    <row r="59" spans="1:7" ht="15.75" customHeight="1" x14ac:dyDescent="0.15">
      <c r="A59" s="203" t="s">
        <v>93</v>
      </c>
      <c r="B59" s="168">
        <v>16208</v>
      </c>
      <c r="C59" s="168">
        <v>16208</v>
      </c>
      <c r="D59" s="168">
        <f t="shared" si="18"/>
        <v>16208</v>
      </c>
      <c r="E59" s="168">
        <f t="shared" si="19"/>
        <v>16208</v>
      </c>
      <c r="F59" s="168">
        <f t="shared" si="20"/>
        <v>16208</v>
      </c>
      <c r="G59" s="205"/>
    </row>
    <row r="60" spans="1:7" ht="15.75" customHeight="1" thickBot="1" x14ac:dyDescent="0.2">
      <c r="A60" s="203" t="s">
        <v>94</v>
      </c>
      <c r="B60" s="204">
        <f>SUM(B48:B59)</f>
        <v>168958</v>
      </c>
      <c r="C60" s="204">
        <f>SUM(C48:C59)</f>
        <v>190086</v>
      </c>
      <c r="D60" s="171">
        <f>SUM(D48:D59)</f>
        <v>100780</v>
      </c>
      <c r="E60" s="171">
        <f t="shared" ref="E60:G60" si="21">SUM(E48:E59)</f>
        <v>168958</v>
      </c>
      <c r="F60" s="171">
        <f t="shared" si="21"/>
        <v>168958</v>
      </c>
      <c r="G60" s="171">
        <f t="shared" si="21"/>
        <v>75863</v>
      </c>
    </row>
    <row r="61" spans="1:7" ht="15.75" customHeight="1" thickBot="1" x14ac:dyDescent="0.2">
      <c r="A61" s="300" t="s">
        <v>135</v>
      </c>
      <c r="B61" s="300"/>
      <c r="C61" s="301"/>
      <c r="D61" s="304">
        <f>D60+E60+F60+G60</f>
        <v>514559</v>
      </c>
      <c r="E61" s="305"/>
      <c r="F61" s="305"/>
      <c r="G61" s="306"/>
    </row>
    <row r="62" spans="1:7" ht="30" customHeight="1" thickBot="1" x14ac:dyDescent="0.2">
      <c r="A62" s="232" t="s">
        <v>144</v>
      </c>
    </row>
    <row r="63" spans="1:7" ht="22.5" customHeight="1" thickBot="1" x14ac:dyDescent="0.2">
      <c r="A63" s="170">
        <v>4</v>
      </c>
      <c r="B63" s="298" t="s">
        <v>180</v>
      </c>
      <c r="C63" s="298"/>
      <c r="D63" s="298"/>
      <c r="E63" s="298"/>
      <c r="F63" s="298"/>
      <c r="G63" s="299"/>
    </row>
    <row r="64" spans="1:7" ht="6.75" customHeight="1" x14ac:dyDescent="0.15"/>
    <row r="65" spans="1:7" ht="16.5" customHeight="1" x14ac:dyDescent="0.15">
      <c r="A65" s="300"/>
      <c r="B65" s="300" t="s">
        <v>130</v>
      </c>
      <c r="C65" s="300"/>
      <c r="D65" s="301" t="s">
        <v>78</v>
      </c>
      <c r="E65" s="302"/>
      <c r="F65" s="302"/>
      <c r="G65" s="303"/>
    </row>
    <row r="66" spans="1:7" ht="16.5" customHeight="1" x14ac:dyDescent="0.15">
      <c r="A66" s="300"/>
      <c r="B66" s="203" t="s">
        <v>79</v>
      </c>
      <c r="C66" s="203" t="s">
        <v>80</v>
      </c>
      <c r="D66" s="203" t="s">
        <v>81</v>
      </c>
      <c r="E66" s="203" t="s">
        <v>131</v>
      </c>
      <c r="F66" s="203" t="s">
        <v>132</v>
      </c>
      <c r="G66" s="203" t="s">
        <v>134</v>
      </c>
    </row>
    <row r="67" spans="1:7" ht="16.5" customHeight="1" x14ac:dyDescent="0.15">
      <c r="A67" s="203" t="s">
        <v>82</v>
      </c>
      <c r="B67" s="168">
        <v>107719</v>
      </c>
      <c r="C67" s="168">
        <v>107719</v>
      </c>
      <c r="D67" s="205"/>
      <c r="E67" s="168">
        <f>B67</f>
        <v>107719</v>
      </c>
      <c r="F67" s="168">
        <f>B67</f>
        <v>107719</v>
      </c>
      <c r="G67" s="168">
        <f>B67</f>
        <v>107719</v>
      </c>
    </row>
    <row r="68" spans="1:7" ht="16.5" customHeight="1" x14ac:dyDescent="0.15">
      <c r="A68" s="203" t="s">
        <v>83</v>
      </c>
      <c r="B68" s="168">
        <v>107071</v>
      </c>
      <c r="C68" s="168">
        <v>107071</v>
      </c>
      <c r="D68" s="205"/>
      <c r="E68" s="168">
        <f t="shared" ref="E68:E72" si="22">B68</f>
        <v>107071</v>
      </c>
      <c r="F68" s="168">
        <f t="shared" ref="F68:F72" si="23">B68</f>
        <v>107071</v>
      </c>
      <c r="G68" s="168">
        <f t="shared" ref="G68:G72" si="24">B68</f>
        <v>107071</v>
      </c>
    </row>
    <row r="69" spans="1:7" ht="16.5" customHeight="1" x14ac:dyDescent="0.15">
      <c r="A69" s="203" t="s">
        <v>84</v>
      </c>
      <c r="B69" s="168">
        <v>106145</v>
      </c>
      <c r="C69" s="168">
        <v>106145</v>
      </c>
      <c r="D69" s="205"/>
      <c r="E69" s="168">
        <f t="shared" si="22"/>
        <v>106145</v>
      </c>
      <c r="F69" s="168">
        <f t="shared" si="23"/>
        <v>106145</v>
      </c>
      <c r="G69" s="168">
        <f t="shared" si="24"/>
        <v>106145</v>
      </c>
    </row>
    <row r="70" spans="1:7" ht="16.5" customHeight="1" x14ac:dyDescent="0.15">
      <c r="A70" s="203" t="s">
        <v>85</v>
      </c>
      <c r="B70" s="168">
        <v>111664</v>
      </c>
      <c r="C70" s="168">
        <v>111664</v>
      </c>
      <c r="D70" s="205"/>
      <c r="E70" s="168">
        <f t="shared" si="22"/>
        <v>111664</v>
      </c>
      <c r="F70" s="168">
        <f t="shared" si="23"/>
        <v>111664</v>
      </c>
      <c r="G70" s="168">
        <f t="shared" si="24"/>
        <v>111664</v>
      </c>
    </row>
    <row r="71" spans="1:7" ht="16.5" customHeight="1" x14ac:dyDescent="0.15">
      <c r="A71" s="203" t="s">
        <v>86</v>
      </c>
      <c r="B71" s="168">
        <v>111838</v>
      </c>
      <c r="C71" s="168">
        <v>111838</v>
      </c>
      <c r="D71" s="205"/>
      <c r="E71" s="168">
        <f t="shared" si="22"/>
        <v>111838</v>
      </c>
      <c r="F71" s="168">
        <f t="shared" si="23"/>
        <v>111838</v>
      </c>
      <c r="G71" s="168">
        <f t="shared" si="24"/>
        <v>111838</v>
      </c>
    </row>
    <row r="72" spans="1:7" ht="16.5" customHeight="1" x14ac:dyDescent="0.15">
      <c r="A72" s="203" t="s">
        <v>87</v>
      </c>
      <c r="B72" s="168">
        <v>101860</v>
      </c>
      <c r="C72" s="168">
        <v>101860</v>
      </c>
      <c r="D72" s="205"/>
      <c r="E72" s="168">
        <f t="shared" si="22"/>
        <v>101860</v>
      </c>
      <c r="F72" s="168">
        <f t="shared" si="23"/>
        <v>101860</v>
      </c>
      <c r="G72" s="168">
        <f t="shared" si="24"/>
        <v>101860</v>
      </c>
    </row>
    <row r="73" spans="1:7" ht="16.5" customHeight="1" x14ac:dyDescent="0.15">
      <c r="A73" s="203" t="s">
        <v>88</v>
      </c>
      <c r="B73" s="168">
        <v>103762</v>
      </c>
      <c r="C73" s="168">
        <v>103054</v>
      </c>
      <c r="D73" s="168">
        <f t="shared" ref="D73:D78" si="25">C73</f>
        <v>103054</v>
      </c>
      <c r="E73" s="168">
        <f>B73</f>
        <v>103762</v>
      </c>
      <c r="F73" s="168">
        <f>B73</f>
        <v>103762</v>
      </c>
      <c r="G73" s="205"/>
    </row>
    <row r="74" spans="1:7" ht="16.5" customHeight="1" x14ac:dyDescent="0.15">
      <c r="A74" s="203" t="s">
        <v>89</v>
      </c>
      <c r="B74" s="168">
        <v>106120</v>
      </c>
      <c r="C74" s="168">
        <v>103213</v>
      </c>
      <c r="D74" s="168">
        <f t="shared" si="25"/>
        <v>103213</v>
      </c>
      <c r="E74" s="168">
        <f t="shared" ref="E74:E78" si="26">B74</f>
        <v>106120</v>
      </c>
      <c r="F74" s="168">
        <f t="shared" ref="F74:F78" si="27">B74</f>
        <v>106120</v>
      </c>
      <c r="G74" s="205"/>
    </row>
    <row r="75" spans="1:7" ht="16.5" customHeight="1" x14ac:dyDescent="0.15">
      <c r="A75" s="203" t="s">
        <v>90</v>
      </c>
      <c r="B75" s="168">
        <v>119222</v>
      </c>
      <c r="C75" s="168">
        <v>114402</v>
      </c>
      <c r="D75" s="168">
        <f t="shared" si="25"/>
        <v>114402</v>
      </c>
      <c r="E75" s="168">
        <f t="shared" si="26"/>
        <v>119222</v>
      </c>
      <c r="F75" s="168">
        <f t="shared" si="27"/>
        <v>119222</v>
      </c>
      <c r="G75" s="205"/>
    </row>
    <row r="76" spans="1:7" ht="16.5" customHeight="1" x14ac:dyDescent="0.15">
      <c r="A76" s="203" t="s">
        <v>91</v>
      </c>
      <c r="B76" s="168">
        <v>125856</v>
      </c>
      <c r="C76" s="168">
        <v>118093</v>
      </c>
      <c r="D76" s="168">
        <f t="shared" si="25"/>
        <v>118093</v>
      </c>
      <c r="E76" s="168">
        <f t="shared" si="26"/>
        <v>125856</v>
      </c>
      <c r="F76" s="168">
        <f t="shared" si="27"/>
        <v>125856</v>
      </c>
      <c r="G76" s="205"/>
    </row>
    <row r="77" spans="1:7" ht="16.5" customHeight="1" x14ac:dyDescent="0.15">
      <c r="A77" s="203" t="s">
        <v>92</v>
      </c>
      <c r="B77" s="168">
        <v>115780</v>
      </c>
      <c r="C77" s="168">
        <v>109520</v>
      </c>
      <c r="D77" s="168">
        <f t="shared" si="25"/>
        <v>109520</v>
      </c>
      <c r="E77" s="168">
        <f t="shared" si="26"/>
        <v>115780</v>
      </c>
      <c r="F77" s="168">
        <f t="shared" si="27"/>
        <v>115780</v>
      </c>
      <c r="G77" s="205"/>
    </row>
    <row r="78" spans="1:7" ht="16.5" customHeight="1" x14ac:dyDescent="0.15">
      <c r="A78" s="203" t="s">
        <v>93</v>
      </c>
      <c r="B78" s="168">
        <v>122794</v>
      </c>
      <c r="C78" s="168">
        <v>122794</v>
      </c>
      <c r="D78" s="168">
        <f t="shared" si="25"/>
        <v>122794</v>
      </c>
      <c r="E78" s="168">
        <f t="shared" si="26"/>
        <v>122794</v>
      </c>
      <c r="F78" s="168">
        <f t="shared" si="27"/>
        <v>122794</v>
      </c>
      <c r="G78" s="205"/>
    </row>
    <row r="79" spans="1:7" ht="16.5" customHeight="1" thickBot="1" x14ac:dyDescent="0.2">
      <c r="A79" s="203" t="s">
        <v>94</v>
      </c>
      <c r="B79" s="204">
        <f>SUM(B67:B78)</f>
        <v>1339831</v>
      </c>
      <c r="C79" s="204">
        <f>SUM(C67:C78)</f>
        <v>1317373</v>
      </c>
      <c r="D79" s="171">
        <f>SUM(D67:D78)</f>
        <v>671076</v>
      </c>
      <c r="E79" s="171">
        <f t="shared" ref="E79:G79" si="28">SUM(E67:E78)</f>
        <v>1339831</v>
      </c>
      <c r="F79" s="171">
        <f t="shared" si="28"/>
        <v>1339831</v>
      </c>
      <c r="G79" s="171">
        <f t="shared" si="28"/>
        <v>646297</v>
      </c>
    </row>
    <row r="80" spans="1:7" ht="16.5" customHeight="1" thickBot="1" x14ac:dyDescent="0.2">
      <c r="A80" s="300" t="s">
        <v>135</v>
      </c>
      <c r="B80" s="300"/>
      <c r="C80" s="301"/>
      <c r="D80" s="304">
        <f>D79+E79+F79+G79</f>
        <v>3997035</v>
      </c>
      <c r="E80" s="305"/>
      <c r="F80" s="305"/>
      <c r="G80" s="306"/>
    </row>
    <row r="81" spans="1:7" ht="30" customHeight="1" thickBot="1" x14ac:dyDescent="0.2">
      <c r="A81" s="232" t="s">
        <v>144</v>
      </c>
    </row>
    <row r="82" spans="1:7" ht="22.5" customHeight="1" thickBot="1" x14ac:dyDescent="0.2">
      <c r="A82" s="170">
        <v>5</v>
      </c>
      <c r="B82" s="298" t="s">
        <v>179</v>
      </c>
      <c r="C82" s="298"/>
      <c r="D82" s="298"/>
      <c r="E82" s="298"/>
      <c r="F82" s="298"/>
      <c r="G82" s="299"/>
    </row>
    <row r="83" spans="1:7" ht="5.25" customHeight="1" x14ac:dyDescent="0.15"/>
    <row r="84" spans="1:7" ht="15.75" customHeight="1" x14ac:dyDescent="0.15">
      <c r="A84" s="300"/>
      <c r="B84" s="300" t="s">
        <v>130</v>
      </c>
      <c r="C84" s="300"/>
      <c r="D84" s="301" t="s">
        <v>78</v>
      </c>
      <c r="E84" s="302"/>
      <c r="F84" s="302"/>
      <c r="G84" s="303"/>
    </row>
    <row r="85" spans="1:7" ht="15.75" customHeight="1" x14ac:dyDescent="0.15">
      <c r="A85" s="300"/>
      <c r="B85" s="203" t="s">
        <v>79</v>
      </c>
      <c r="C85" s="203" t="s">
        <v>80</v>
      </c>
      <c r="D85" s="203" t="s">
        <v>81</v>
      </c>
      <c r="E85" s="203" t="s">
        <v>131</v>
      </c>
      <c r="F85" s="203" t="s">
        <v>132</v>
      </c>
      <c r="G85" s="203" t="s">
        <v>134</v>
      </c>
    </row>
    <row r="86" spans="1:7" ht="15.75" customHeight="1" x14ac:dyDescent="0.15">
      <c r="A86" s="203" t="s">
        <v>82</v>
      </c>
      <c r="B86" s="168">
        <v>51666</v>
      </c>
      <c r="C86" s="168">
        <v>49488</v>
      </c>
      <c r="D86" s="205"/>
      <c r="E86" s="168">
        <f>B86</f>
        <v>51666</v>
      </c>
      <c r="F86" s="168">
        <f>B86</f>
        <v>51666</v>
      </c>
      <c r="G86" s="168">
        <f>B86</f>
        <v>51666</v>
      </c>
    </row>
    <row r="87" spans="1:7" ht="15.75" customHeight="1" x14ac:dyDescent="0.15">
      <c r="A87" s="203" t="s">
        <v>83</v>
      </c>
      <c r="B87" s="168">
        <v>48829</v>
      </c>
      <c r="C87" s="168">
        <v>49772</v>
      </c>
      <c r="D87" s="205"/>
      <c r="E87" s="168">
        <f t="shared" ref="E87:E91" si="29">B87</f>
        <v>48829</v>
      </c>
      <c r="F87" s="168">
        <f t="shared" ref="F87:F91" si="30">B87</f>
        <v>48829</v>
      </c>
      <c r="G87" s="168">
        <f t="shared" ref="G87:G91" si="31">B87</f>
        <v>48829</v>
      </c>
    </row>
    <row r="88" spans="1:7" ht="15.75" customHeight="1" x14ac:dyDescent="0.15">
      <c r="A88" s="203" t="s">
        <v>84</v>
      </c>
      <c r="B88" s="168">
        <v>51493</v>
      </c>
      <c r="C88" s="168">
        <v>51118</v>
      </c>
      <c r="D88" s="205"/>
      <c r="E88" s="168">
        <f t="shared" si="29"/>
        <v>51493</v>
      </c>
      <c r="F88" s="168">
        <f t="shared" si="30"/>
        <v>51493</v>
      </c>
      <c r="G88" s="168">
        <f t="shared" si="31"/>
        <v>51493</v>
      </c>
    </row>
    <row r="89" spans="1:7" ht="15.75" customHeight="1" x14ac:dyDescent="0.15">
      <c r="A89" s="203" t="s">
        <v>85</v>
      </c>
      <c r="B89" s="168">
        <v>59490</v>
      </c>
      <c r="C89" s="168">
        <v>57531</v>
      </c>
      <c r="D89" s="205"/>
      <c r="E89" s="168">
        <f t="shared" si="29"/>
        <v>59490</v>
      </c>
      <c r="F89" s="168">
        <f t="shared" si="30"/>
        <v>59490</v>
      </c>
      <c r="G89" s="168">
        <f t="shared" si="31"/>
        <v>59490</v>
      </c>
    </row>
    <row r="90" spans="1:7" ht="15.75" customHeight="1" x14ac:dyDescent="0.15">
      <c r="A90" s="203" t="s">
        <v>86</v>
      </c>
      <c r="B90" s="168">
        <v>64668</v>
      </c>
      <c r="C90" s="168">
        <v>58811</v>
      </c>
      <c r="D90" s="205"/>
      <c r="E90" s="168">
        <f t="shared" si="29"/>
        <v>64668</v>
      </c>
      <c r="F90" s="168">
        <f t="shared" si="30"/>
        <v>64668</v>
      </c>
      <c r="G90" s="168">
        <f t="shared" si="31"/>
        <v>64668</v>
      </c>
    </row>
    <row r="91" spans="1:7" ht="15.75" customHeight="1" x14ac:dyDescent="0.15">
      <c r="A91" s="203" t="s">
        <v>87</v>
      </c>
      <c r="B91" s="168">
        <v>55486</v>
      </c>
      <c r="C91" s="168">
        <v>51212</v>
      </c>
      <c r="D91" s="205"/>
      <c r="E91" s="168">
        <f t="shared" si="29"/>
        <v>55486</v>
      </c>
      <c r="F91" s="168">
        <f t="shared" si="30"/>
        <v>55486</v>
      </c>
      <c r="G91" s="168">
        <f t="shared" si="31"/>
        <v>55486</v>
      </c>
    </row>
    <row r="92" spans="1:7" ht="15.75" customHeight="1" x14ac:dyDescent="0.15">
      <c r="A92" s="203" t="s">
        <v>88</v>
      </c>
      <c r="B92" s="168">
        <v>53312</v>
      </c>
      <c r="C92" s="168">
        <v>48819</v>
      </c>
      <c r="D92" s="168">
        <f t="shared" ref="D92:D97" si="32">C92</f>
        <v>48819</v>
      </c>
      <c r="E92" s="168">
        <f>B92</f>
        <v>53312</v>
      </c>
      <c r="F92" s="168">
        <f>B92</f>
        <v>53312</v>
      </c>
      <c r="G92" s="205"/>
    </row>
    <row r="93" spans="1:7" ht="15.75" customHeight="1" x14ac:dyDescent="0.15">
      <c r="A93" s="203" t="s">
        <v>89</v>
      </c>
      <c r="B93" s="168">
        <v>51768</v>
      </c>
      <c r="C93" s="168">
        <v>51296</v>
      </c>
      <c r="D93" s="168">
        <f t="shared" si="32"/>
        <v>51296</v>
      </c>
      <c r="E93" s="168">
        <f t="shared" ref="E93:E97" si="33">B93</f>
        <v>51768</v>
      </c>
      <c r="F93" s="168">
        <f t="shared" ref="F93:F97" si="34">B93</f>
        <v>51768</v>
      </c>
      <c r="G93" s="205"/>
    </row>
    <row r="94" spans="1:7" ht="15.75" customHeight="1" x14ac:dyDescent="0.15">
      <c r="A94" s="203" t="s">
        <v>90</v>
      </c>
      <c r="B94" s="168">
        <v>68328</v>
      </c>
      <c r="C94" s="168">
        <v>79220</v>
      </c>
      <c r="D94" s="168">
        <f t="shared" si="32"/>
        <v>79220</v>
      </c>
      <c r="E94" s="168">
        <f t="shared" si="33"/>
        <v>68328</v>
      </c>
      <c r="F94" s="168">
        <f t="shared" si="34"/>
        <v>68328</v>
      </c>
      <c r="G94" s="205"/>
    </row>
    <row r="95" spans="1:7" ht="15.75" customHeight="1" x14ac:dyDescent="0.15">
      <c r="A95" s="203" t="s">
        <v>91</v>
      </c>
      <c r="B95" s="168">
        <v>81050</v>
      </c>
      <c r="C95" s="168">
        <v>86567</v>
      </c>
      <c r="D95" s="168">
        <f t="shared" si="32"/>
        <v>86567</v>
      </c>
      <c r="E95" s="168">
        <f t="shared" si="33"/>
        <v>81050</v>
      </c>
      <c r="F95" s="168">
        <f t="shared" si="34"/>
        <v>81050</v>
      </c>
      <c r="G95" s="205"/>
    </row>
    <row r="96" spans="1:7" ht="15.75" customHeight="1" x14ac:dyDescent="0.15">
      <c r="A96" s="203" t="s">
        <v>92</v>
      </c>
      <c r="B96" s="168">
        <v>74415</v>
      </c>
      <c r="C96" s="168">
        <v>80445</v>
      </c>
      <c r="D96" s="168">
        <f t="shared" si="32"/>
        <v>80445</v>
      </c>
      <c r="E96" s="168">
        <f t="shared" si="33"/>
        <v>74415</v>
      </c>
      <c r="F96" s="168">
        <f t="shared" si="34"/>
        <v>74415</v>
      </c>
      <c r="G96" s="205"/>
    </row>
    <row r="97" spans="1:7" ht="15.75" customHeight="1" x14ac:dyDescent="0.15">
      <c r="A97" s="203" t="s">
        <v>93</v>
      </c>
      <c r="B97" s="168">
        <v>76916</v>
      </c>
      <c r="C97" s="168">
        <v>76916</v>
      </c>
      <c r="D97" s="168">
        <f t="shared" si="32"/>
        <v>76916</v>
      </c>
      <c r="E97" s="168">
        <f t="shared" si="33"/>
        <v>76916</v>
      </c>
      <c r="F97" s="168">
        <f t="shared" si="34"/>
        <v>76916</v>
      </c>
      <c r="G97" s="205"/>
    </row>
    <row r="98" spans="1:7" ht="15.75" customHeight="1" thickBot="1" x14ac:dyDescent="0.2">
      <c r="A98" s="203" t="s">
        <v>94</v>
      </c>
      <c r="B98" s="204">
        <f>SUM(B86:B97)</f>
        <v>737421</v>
      </c>
      <c r="C98" s="204">
        <f>SUM(C86:C97)</f>
        <v>741195</v>
      </c>
      <c r="D98" s="171">
        <f>SUM(D86:D97)</f>
        <v>423263</v>
      </c>
      <c r="E98" s="171">
        <f t="shared" ref="E98:G98" si="35">SUM(E86:E97)</f>
        <v>737421</v>
      </c>
      <c r="F98" s="171">
        <f t="shared" si="35"/>
        <v>737421</v>
      </c>
      <c r="G98" s="171">
        <f t="shared" si="35"/>
        <v>331632</v>
      </c>
    </row>
    <row r="99" spans="1:7" ht="15.75" customHeight="1" thickBot="1" x14ac:dyDescent="0.2">
      <c r="A99" s="300" t="s">
        <v>135</v>
      </c>
      <c r="B99" s="300"/>
      <c r="C99" s="301"/>
      <c r="D99" s="304">
        <f>D98+E98+F98+G98</f>
        <v>2229737</v>
      </c>
      <c r="E99" s="305"/>
      <c r="F99" s="305"/>
      <c r="G99" s="306"/>
    </row>
    <row r="100" spans="1:7" ht="30" customHeight="1" thickBot="1" x14ac:dyDescent="0.2">
      <c r="A100" s="232" t="s">
        <v>144</v>
      </c>
    </row>
    <row r="101" spans="1:7" ht="22.5" customHeight="1" thickBot="1" x14ac:dyDescent="0.2">
      <c r="A101" s="170">
        <v>6</v>
      </c>
      <c r="B101" s="298" t="s">
        <v>178</v>
      </c>
      <c r="C101" s="298"/>
      <c r="D101" s="298"/>
      <c r="E101" s="298"/>
      <c r="F101" s="298"/>
      <c r="G101" s="299"/>
    </row>
    <row r="102" spans="1:7" ht="5.25" customHeight="1" x14ac:dyDescent="0.15"/>
    <row r="103" spans="1:7" ht="15.75" customHeight="1" x14ac:dyDescent="0.15">
      <c r="A103" s="300"/>
      <c r="B103" s="300" t="s">
        <v>130</v>
      </c>
      <c r="C103" s="300"/>
      <c r="D103" s="301" t="s">
        <v>78</v>
      </c>
      <c r="E103" s="302"/>
      <c r="F103" s="302"/>
      <c r="G103" s="303"/>
    </row>
    <row r="104" spans="1:7" ht="15.75" customHeight="1" x14ac:dyDescent="0.15">
      <c r="A104" s="300"/>
      <c r="B104" s="203" t="s">
        <v>79</v>
      </c>
      <c r="C104" s="203" t="s">
        <v>80</v>
      </c>
      <c r="D104" s="203" t="s">
        <v>81</v>
      </c>
      <c r="E104" s="203" t="s">
        <v>131</v>
      </c>
      <c r="F104" s="203" t="s">
        <v>132</v>
      </c>
      <c r="G104" s="203" t="s">
        <v>134</v>
      </c>
    </row>
    <row r="105" spans="1:7" ht="15.75" customHeight="1" x14ac:dyDescent="0.15">
      <c r="A105" s="203" t="s">
        <v>82</v>
      </c>
      <c r="B105" s="168">
        <v>222674</v>
      </c>
      <c r="C105" s="168">
        <v>206889</v>
      </c>
      <c r="D105" s="205"/>
      <c r="E105" s="168">
        <f>B105</f>
        <v>222674</v>
      </c>
      <c r="F105" s="168">
        <f>B105</f>
        <v>222674</v>
      </c>
      <c r="G105" s="168">
        <f>B105</f>
        <v>222674</v>
      </c>
    </row>
    <row r="106" spans="1:7" ht="15.75" customHeight="1" x14ac:dyDescent="0.15">
      <c r="A106" s="203" t="s">
        <v>83</v>
      </c>
      <c r="B106" s="168">
        <v>223021</v>
      </c>
      <c r="C106" s="168">
        <v>219014</v>
      </c>
      <c r="D106" s="205"/>
      <c r="E106" s="168">
        <f t="shared" ref="E106:E110" si="36">B106</f>
        <v>223021</v>
      </c>
      <c r="F106" s="168">
        <f t="shared" ref="F106:F110" si="37">B106</f>
        <v>223021</v>
      </c>
      <c r="G106" s="168">
        <f t="shared" ref="G106:G110" si="38">B106</f>
        <v>223021</v>
      </c>
    </row>
    <row r="107" spans="1:7" ht="15.75" customHeight="1" x14ac:dyDescent="0.15">
      <c r="A107" s="203" t="s">
        <v>84</v>
      </c>
      <c r="B107" s="168">
        <v>202350</v>
      </c>
      <c r="C107" s="168">
        <v>226029</v>
      </c>
      <c r="D107" s="205"/>
      <c r="E107" s="168">
        <f t="shared" si="36"/>
        <v>202350</v>
      </c>
      <c r="F107" s="168">
        <f t="shared" si="37"/>
        <v>202350</v>
      </c>
      <c r="G107" s="168">
        <f t="shared" si="38"/>
        <v>202350</v>
      </c>
    </row>
    <row r="108" spans="1:7" ht="15.75" customHeight="1" x14ac:dyDescent="0.15">
      <c r="A108" s="203" t="s">
        <v>85</v>
      </c>
      <c r="B108" s="168">
        <v>210809</v>
      </c>
      <c r="C108" s="168">
        <v>231901</v>
      </c>
      <c r="D108" s="205"/>
      <c r="E108" s="168">
        <f t="shared" si="36"/>
        <v>210809</v>
      </c>
      <c r="F108" s="168">
        <f t="shared" si="37"/>
        <v>210809</v>
      </c>
      <c r="G108" s="168">
        <f t="shared" si="38"/>
        <v>210809</v>
      </c>
    </row>
    <row r="109" spans="1:7" ht="15.75" customHeight="1" x14ac:dyDescent="0.15">
      <c r="A109" s="203" t="s">
        <v>86</v>
      </c>
      <c r="B109" s="168">
        <v>204659</v>
      </c>
      <c r="C109" s="168">
        <v>219307</v>
      </c>
      <c r="D109" s="205"/>
      <c r="E109" s="168">
        <f t="shared" si="36"/>
        <v>204659</v>
      </c>
      <c r="F109" s="168">
        <f t="shared" si="37"/>
        <v>204659</v>
      </c>
      <c r="G109" s="168">
        <f t="shared" si="38"/>
        <v>204659</v>
      </c>
    </row>
    <row r="110" spans="1:7" ht="15.75" customHeight="1" x14ac:dyDescent="0.15">
      <c r="A110" s="203" t="s">
        <v>87</v>
      </c>
      <c r="B110" s="168">
        <v>201940</v>
      </c>
      <c r="C110" s="168">
        <v>209583</v>
      </c>
      <c r="D110" s="205"/>
      <c r="E110" s="168">
        <f t="shared" si="36"/>
        <v>201940</v>
      </c>
      <c r="F110" s="168">
        <f t="shared" si="37"/>
        <v>201940</v>
      </c>
      <c r="G110" s="168">
        <f t="shared" si="38"/>
        <v>201940</v>
      </c>
    </row>
    <row r="111" spans="1:7" ht="15.75" customHeight="1" x14ac:dyDescent="0.15">
      <c r="A111" s="203" t="s">
        <v>88</v>
      </c>
      <c r="B111" s="168">
        <v>206876</v>
      </c>
      <c r="C111" s="168">
        <v>272861</v>
      </c>
      <c r="D111" s="168">
        <f t="shared" ref="D111:D116" si="39">C111</f>
        <v>272861</v>
      </c>
      <c r="E111" s="168">
        <f>B111</f>
        <v>206876</v>
      </c>
      <c r="F111" s="168">
        <f>B111</f>
        <v>206876</v>
      </c>
      <c r="G111" s="205"/>
    </row>
    <row r="112" spans="1:7" ht="15.75" customHeight="1" x14ac:dyDescent="0.15">
      <c r="A112" s="203" t="s">
        <v>89</v>
      </c>
      <c r="B112" s="168">
        <v>203940</v>
      </c>
      <c r="C112" s="168">
        <v>270200</v>
      </c>
      <c r="D112" s="168">
        <f t="shared" si="39"/>
        <v>270200</v>
      </c>
      <c r="E112" s="168">
        <f t="shared" ref="E112:E116" si="40">B112</f>
        <v>203940</v>
      </c>
      <c r="F112" s="168">
        <f t="shared" ref="F112:F116" si="41">B112</f>
        <v>203940</v>
      </c>
      <c r="G112" s="205"/>
    </row>
    <row r="113" spans="1:7" ht="15.75" customHeight="1" x14ac:dyDescent="0.15">
      <c r="A113" s="203" t="s">
        <v>90</v>
      </c>
      <c r="B113" s="168">
        <v>212954</v>
      </c>
      <c r="C113" s="168">
        <v>278892</v>
      </c>
      <c r="D113" s="168">
        <f t="shared" si="39"/>
        <v>278892</v>
      </c>
      <c r="E113" s="168">
        <f t="shared" si="40"/>
        <v>212954</v>
      </c>
      <c r="F113" s="168">
        <f t="shared" si="41"/>
        <v>212954</v>
      </c>
      <c r="G113" s="205"/>
    </row>
    <row r="114" spans="1:7" ht="15.75" customHeight="1" x14ac:dyDescent="0.15">
      <c r="A114" s="203" t="s">
        <v>91</v>
      </c>
      <c r="B114" s="168">
        <v>214030</v>
      </c>
      <c r="C114" s="168">
        <v>281185</v>
      </c>
      <c r="D114" s="168">
        <f t="shared" si="39"/>
        <v>281185</v>
      </c>
      <c r="E114" s="168">
        <f t="shared" si="40"/>
        <v>214030</v>
      </c>
      <c r="F114" s="168">
        <f t="shared" si="41"/>
        <v>214030</v>
      </c>
      <c r="G114" s="205"/>
    </row>
    <row r="115" spans="1:7" ht="15.75" customHeight="1" x14ac:dyDescent="0.15">
      <c r="A115" s="203" t="s">
        <v>92</v>
      </c>
      <c r="B115" s="168">
        <v>187557</v>
      </c>
      <c r="C115" s="168">
        <v>257528</v>
      </c>
      <c r="D115" s="168">
        <f t="shared" si="39"/>
        <v>257528</v>
      </c>
      <c r="E115" s="168">
        <f t="shared" si="40"/>
        <v>187557</v>
      </c>
      <c r="F115" s="168">
        <f t="shared" si="41"/>
        <v>187557</v>
      </c>
      <c r="G115" s="205"/>
    </row>
    <row r="116" spans="1:7" ht="15.75" customHeight="1" x14ac:dyDescent="0.15">
      <c r="A116" s="203" t="s">
        <v>93</v>
      </c>
      <c r="B116" s="168">
        <v>211252</v>
      </c>
      <c r="C116" s="168">
        <v>272133</v>
      </c>
      <c r="D116" s="168">
        <f t="shared" si="39"/>
        <v>272133</v>
      </c>
      <c r="E116" s="168">
        <f t="shared" si="40"/>
        <v>211252</v>
      </c>
      <c r="F116" s="168">
        <f t="shared" si="41"/>
        <v>211252</v>
      </c>
      <c r="G116" s="205"/>
    </row>
    <row r="117" spans="1:7" ht="15.75" customHeight="1" thickBot="1" x14ac:dyDescent="0.2">
      <c r="A117" s="203" t="s">
        <v>94</v>
      </c>
      <c r="B117" s="204">
        <f>SUM(B105:B116)</f>
        <v>2502062</v>
      </c>
      <c r="C117" s="204">
        <f>SUM(C105:C116)</f>
        <v>2945522</v>
      </c>
      <c r="D117" s="171">
        <f>SUM(D105:D116)</f>
        <v>1632799</v>
      </c>
      <c r="E117" s="171">
        <f t="shared" ref="E117:G117" si="42">SUM(E105:E116)</f>
        <v>2502062</v>
      </c>
      <c r="F117" s="171">
        <f t="shared" si="42"/>
        <v>2502062</v>
      </c>
      <c r="G117" s="171">
        <f t="shared" si="42"/>
        <v>1265453</v>
      </c>
    </row>
    <row r="118" spans="1:7" ht="15.75" customHeight="1" thickBot="1" x14ac:dyDescent="0.2">
      <c r="A118" s="300" t="s">
        <v>135</v>
      </c>
      <c r="B118" s="300"/>
      <c r="C118" s="301"/>
      <c r="D118" s="304">
        <f>D117+E117+F117+G117</f>
        <v>7902376</v>
      </c>
      <c r="E118" s="305"/>
      <c r="F118" s="305"/>
      <c r="G118" s="306"/>
    </row>
    <row r="119" spans="1:7" ht="30" customHeight="1" thickBot="1" x14ac:dyDescent="0.2">
      <c r="A119" s="232" t="s">
        <v>144</v>
      </c>
    </row>
    <row r="120" spans="1:7" ht="22.5" customHeight="1" thickBot="1" x14ac:dyDescent="0.2">
      <c r="A120" s="170">
        <v>7</v>
      </c>
      <c r="B120" s="298" t="s">
        <v>177</v>
      </c>
      <c r="C120" s="298"/>
      <c r="D120" s="298"/>
      <c r="E120" s="298"/>
      <c r="F120" s="298"/>
      <c r="G120" s="299"/>
    </row>
    <row r="121" spans="1:7" ht="6.75" customHeight="1" x14ac:dyDescent="0.15"/>
    <row r="122" spans="1:7" ht="16.5" customHeight="1" x14ac:dyDescent="0.15">
      <c r="A122" s="300"/>
      <c r="B122" s="300" t="s">
        <v>130</v>
      </c>
      <c r="C122" s="300"/>
      <c r="D122" s="301" t="s">
        <v>78</v>
      </c>
      <c r="E122" s="302"/>
      <c r="F122" s="302"/>
      <c r="G122" s="303"/>
    </row>
    <row r="123" spans="1:7" ht="16.5" customHeight="1" x14ac:dyDescent="0.15">
      <c r="A123" s="300"/>
      <c r="B123" s="203" t="s">
        <v>79</v>
      </c>
      <c r="C123" s="203" t="s">
        <v>80</v>
      </c>
      <c r="D123" s="203" t="s">
        <v>81</v>
      </c>
      <c r="E123" s="203" t="s">
        <v>131</v>
      </c>
      <c r="F123" s="203" t="s">
        <v>132</v>
      </c>
      <c r="G123" s="203" t="s">
        <v>134</v>
      </c>
    </row>
    <row r="124" spans="1:7" ht="16.5" customHeight="1" x14ac:dyDescent="0.15">
      <c r="A124" s="203" t="s">
        <v>82</v>
      </c>
      <c r="B124" s="168">
        <v>42515</v>
      </c>
      <c r="C124" s="168">
        <v>40747</v>
      </c>
      <c r="D124" s="205"/>
      <c r="E124" s="168">
        <f>B124</f>
        <v>42515</v>
      </c>
      <c r="F124" s="168">
        <f>B124</f>
        <v>42515</v>
      </c>
      <c r="G124" s="168">
        <f>B124</f>
        <v>42515</v>
      </c>
    </row>
    <row r="125" spans="1:7" ht="16.5" customHeight="1" x14ac:dyDescent="0.15">
      <c r="A125" s="203" t="s">
        <v>83</v>
      </c>
      <c r="B125" s="168">
        <v>43349</v>
      </c>
      <c r="C125" s="168">
        <v>43620</v>
      </c>
      <c r="D125" s="205"/>
      <c r="E125" s="168">
        <f t="shared" ref="E125:E129" si="43">B125</f>
        <v>43349</v>
      </c>
      <c r="F125" s="168">
        <f t="shared" ref="F125:F129" si="44">B125</f>
        <v>43349</v>
      </c>
      <c r="G125" s="168">
        <f t="shared" ref="G125:G129" si="45">B125</f>
        <v>43349</v>
      </c>
    </row>
    <row r="126" spans="1:7" ht="16.5" customHeight="1" x14ac:dyDescent="0.15">
      <c r="A126" s="203" t="s">
        <v>84</v>
      </c>
      <c r="B126" s="168">
        <v>67020</v>
      </c>
      <c r="C126" s="168">
        <v>43442</v>
      </c>
      <c r="D126" s="205"/>
      <c r="E126" s="168">
        <f t="shared" si="43"/>
        <v>67020</v>
      </c>
      <c r="F126" s="168">
        <f t="shared" si="44"/>
        <v>67020</v>
      </c>
      <c r="G126" s="168">
        <f t="shared" si="45"/>
        <v>67020</v>
      </c>
    </row>
    <row r="127" spans="1:7" ht="16.5" customHeight="1" x14ac:dyDescent="0.15">
      <c r="A127" s="203" t="s">
        <v>85</v>
      </c>
      <c r="B127" s="168">
        <v>49751</v>
      </c>
      <c r="C127" s="168">
        <v>54453</v>
      </c>
      <c r="D127" s="205"/>
      <c r="E127" s="168">
        <f t="shared" si="43"/>
        <v>49751</v>
      </c>
      <c r="F127" s="168">
        <f t="shared" si="44"/>
        <v>49751</v>
      </c>
      <c r="G127" s="168">
        <f t="shared" si="45"/>
        <v>49751</v>
      </c>
    </row>
    <row r="128" spans="1:7" ht="16.5" customHeight="1" x14ac:dyDescent="0.15">
      <c r="A128" s="203" t="s">
        <v>86</v>
      </c>
      <c r="B128" s="168">
        <v>45802</v>
      </c>
      <c r="C128" s="168">
        <v>44423</v>
      </c>
      <c r="D128" s="205"/>
      <c r="E128" s="168">
        <f t="shared" si="43"/>
        <v>45802</v>
      </c>
      <c r="F128" s="168">
        <f t="shared" si="44"/>
        <v>45802</v>
      </c>
      <c r="G128" s="168">
        <f t="shared" si="45"/>
        <v>45802</v>
      </c>
    </row>
    <row r="129" spans="1:7" ht="16.5" customHeight="1" x14ac:dyDescent="0.15">
      <c r="A129" s="203" t="s">
        <v>87</v>
      </c>
      <c r="B129" s="168">
        <v>37881</v>
      </c>
      <c r="C129" s="168">
        <v>41419</v>
      </c>
      <c r="D129" s="205"/>
      <c r="E129" s="168">
        <f t="shared" si="43"/>
        <v>37881</v>
      </c>
      <c r="F129" s="168">
        <f t="shared" si="44"/>
        <v>37881</v>
      </c>
      <c r="G129" s="168">
        <f t="shared" si="45"/>
        <v>37881</v>
      </c>
    </row>
    <row r="130" spans="1:7" ht="16.5" customHeight="1" x14ac:dyDescent="0.15">
      <c r="A130" s="203" t="s">
        <v>88</v>
      </c>
      <c r="B130" s="168">
        <v>40923</v>
      </c>
      <c r="C130" s="168">
        <v>76156</v>
      </c>
      <c r="D130" s="168">
        <f t="shared" ref="D130:D135" si="46">C130</f>
        <v>76156</v>
      </c>
      <c r="E130" s="168">
        <f>B130</f>
        <v>40923</v>
      </c>
      <c r="F130" s="168">
        <f>B130</f>
        <v>40923</v>
      </c>
      <c r="G130" s="205"/>
    </row>
    <row r="131" spans="1:7" ht="16.5" customHeight="1" x14ac:dyDescent="0.15">
      <c r="A131" s="203" t="s">
        <v>89</v>
      </c>
      <c r="B131" s="168">
        <v>39884</v>
      </c>
      <c r="C131" s="168">
        <v>76741</v>
      </c>
      <c r="D131" s="168">
        <f t="shared" si="46"/>
        <v>76741</v>
      </c>
      <c r="E131" s="168">
        <f t="shared" ref="E131:E135" si="47">B131</f>
        <v>39884</v>
      </c>
      <c r="F131" s="168">
        <f t="shared" ref="F131:F135" si="48">B131</f>
        <v>39884</v>
      </c>
      <c r="G131" s="205"/>
    </row>
    <row r="132" spans="1:7" ht="16.5" customHeight="1" x14ac:dyDescent="0.15">
      <c r="A132" s="203" t="s">
        <v>90</v>
      </c>
      <c r="B132" s="168">
        <v>44863</v>
      </c>
      <c r="C132" s="168">
        <v>84355</v>
      </c>
      <c r="D132" s="168">
        <f t="shared" si="46"/>
        <v>84355</v>
      </c>
      <c r="E132" s="168">
        <f t="shared" si="47"/>
        <v>44863</v>
      </c>
      <c r="F132" s="168">
        <f t="shared" si="48"/>
        <v>44863</v>
      </c>
      <c r="G132" s="205"/>
    </row>
    <row r="133" spans="1:7" ht="16.5" customHeight="1" x14ac:dyDescent="0.15">
      <c r="A133" s="203" t="s">
        <v>91</v>
      </c>
      <c r="B133" s="168">
        <v>44658</v>
      </c>
      <c r="C133" s="168">
        <v>83202</v>
      </c>
      <c r="D133" s="168">
        <f t="shared" si="46"/>
        <v>83202</v>
      </c>
      <c r="E133" s="168">
        <f t="shared" si="47"/>
        <v>44658</v>
      </c>
      <c r="F133" s="168">
        <f t="shared" si="48"/>
        <v>44658</v>
      </c>
      <c r="G133" s="205"/>
    </row>
    <row r="134" spans="1:7" ht="16.5" customHeight="1" x14ac:dyDescent="0.15">
      <c r="A134" s="203" t="s">
        <v>92</v>
      </c>
      <c r="B134" s="168">
        <v>38804</v>
      </c>
      <c r="C134" s="168">
        <v>76190</v>
      </c>
      <c r="D134" s="168">
        <f t="shared" si="46"/>
        <v>76190</v>
      </c>
      <c r="E134" s="168">
        <f t="shared" si="47"/>
        <v>38804</v>
      </c>
      <c r="F134" s="168">
        <f t="shared" si="48"/>
        <v>38804</v>
      </c>
      <c r="G134" s="205"/>
    </row>
    <row r="135" spans="1:7" ht="16.5" customHeight="1" x14ac:dyDescent="0.15">
      <c r="A135" s="203" t="s">
        <v>93</v>
      </c>
      <c r="B135" s="168">
        <v>42262</v>
      </c>
      <c r="C135" s="168">
        <v>79329</v>
      </c>
      <c r="D135" s="168">
        <f t="shared" si="46"/>
        <v>79329</v>
      </c>
      <c r="E135" s="168">
        <f t="shared" si="47"/>
        <v>42262</v>
      </c>
      <c r="F135" s="168">
        <f t="shared" si="48"/>
        <v>42262</v>
      </c>
      <c r="G135" s="205"/>
    </row>
    <row r="136" spans="1:7" ht="16.5" customHeight="1" thickBot="1" x14ac:dyDescent="0.2">
      <c r="A136" s="203" t="s">
        <v>94</v>
      </c>
      <c r="B136" s="204">
        <f>SUM(B124:B135)</f>
        <v>537712</v>
      </c>
      <c r="C136" s="204">
        <f>SUM(C124:C135)</f>
        <v>744077</v>
      </c>
      <c r="D136" s="171">
        <f>SUM(D124:D135)</f>
        <v>475973</v>
      </c>
      <c r="E136" s="171">
        <f t="shared" ref="E136:G136" si="49">SUM(E124:E135)</f>
        <v>537712</v>
      </c>
      <c r="F136" s="171">
        <f t="shared" si="49"/>
        <v>537712</v>
      </c>
      <c r="G136" s="171">
        <f t="shared" si="49"/>
        <v>286318</v>
      </c>
    </row>
    <row r="137" spans="1:7" ht="16.5" customHeight="1" thickBot="1" x14ac:dyDescent="0.2">
      <c r="A137" s="300" t="s">
        <v>135</v>
      </c>
      <c r="B137" s="300"/>
      <c r="C137" s="301"/>
      <c r="D137" s="304">
        <f>D136+E136+F136+G136</f>
        <v>1837715</v>
      </c>
      <c r="E137" s="305"/>
      <c r="F137" s="305"/>
      <c r="G137" s="306"/>
    </row>
    <row r="138" spans="1:7" ht="30" customHeight="1" thickBot="1" x14ac:dyDescent="0.2">
      <c r="A138" s="232" t="s">
        <v>144</v>
      </c>
    </row>
    <row r="139" spans="1:7" ht="22.5" customHeight="1" thickBot="1" x14ac:dyDescent="0.2">
      <c r="A139" s="170">
        <v>8</v>
      </c>
      <c r="B139" s="298" t="s">
        <v>176</v>
      </c>
      <c r="C139" s="298"/>
      <c r="D139" s="298"/>
      <c r="E139" s="298"/>
      <c r="F139" s="298"/>
      <c r="G139" s="299"/>
    </row>
    <row r="140" spans="1:7" ht="5.25" customHeight="1" x14ac:dyDescent="0.15"/>
    <row r="141" spans="1:7" ht="15.75" customHeight="1" x14ac:dyDescent="0.15">
      <c r="A141" s="300"/>
      <c r="B141" s="300" t="s">
        <v>130</v>
      </c>
      <c r="C141" s="300"/>
      <c r="D141" s="301" t="s">
        <v>78</v>
      </c>
      <c r="E141" s="302"/>
      <c r="F141" s="302"/>
      <c r="G141" s="303"/>
    </row>
    <row r="142" spans="1:7" ht="15.75" customHeight="1" x14ac:dyDescent="0.15">
      <c r="A142" s="300"/>
      <c r="B142" s="203" t="s">
        <v>79</v>
      </c>
      <c r="C142" s="203" t="s">
        <v>80</v>
      </c>
      <c r="D142" s="203" t="s">
        <v>81</v>
      </c>
      <c r="E142" s="203" t="s">
        <v>131</v>
      </c>
      <c r="F142" s="203" t="s">
        <v>132</v>
      </c>
      <c r="G142" s="203" t="s">
        <v>134</v>
      </c>
    </row>
    <row r="143" spans="1:7" ht="15.75" customHeight="1" x14ac:dyDescent="0.15">
      <c r="A143" s="203" t="s">
        <v>82</v>
      </c>
      <c r="B143" s="168">
        <v>1036</v>
      </c>
      <c r="C143" s="168">
        <v>1036</v>
      </c>
      <c r="D143" s="205"/>
      <c r="E143" s="168">
        <f>B143</f>
        <v>1036</v>
      </c>
      <c r="F143" s="168">
        <f>B143</f>
        <v>1036</v>
      </c>
      <c r="G143" s="168">
        <f>B143</f>
        <v>1036</v>
      </c>
    </row>
    <row r="144" spans="1:7" ht="15.75" customHeight="1" x14ac:dyDescent="0.15">
      <c r="A144" s="203" t="s">
        <v>83</v>
      </c>
      <c r="B144" s="168">
        <v>748</v>
      </c>
      <c r="C144" s="168">
        <v>748</v>
      </c>
      <c r="D144" s="205"/>
      <c r="E144" s="168">
        <f t="shared" ref="E144:E148" si="50">B144</f>
        <v>748</v>
      </c>
      <c r="F144" s="168">
        <f t="shared" ref="F144:F148" si="51">B144</f>
        <v>748</v>
      </c>
      <c r="G144" s="168">
        <f t="shared" ref="G144:G148" si="52">B144</f>
        <v>748</v>
      </c>
    </row>
    <row r="145" spans="1:7" ht="15.75" customHeight="1" x14ac:dyDescent="0.15">
      <c r="A145" s="203" t="s">
        <v>84</v>
      </c>
      <c r="B145" s="168">
        <v>610</v>
      </c>
      <c r="C145" s="168">
        <v>610</v>
      </c>
      <c r="D145" s="205"/>
      <c r="E145" s="168">
        <f t="shared" si="50"/>
        <v>610</v>
      </c>
      <c r="F145" s="168">
        <f t="shared" si="51"/>
        <v>610</v>
      </c>
      <c r="G145" s="168">
        <f t="shared" si="52"/>
        <v>610</v>
      </c>
    </row>
    <row r="146" spans="1:7" ht="15.75" customHeight="1" x14ac:dyDescent="0.15">
      <c r="A146" s="203" t="s">
        <v>85</v>
      </c>
      <c r="B146" s="168">
        <v>607</v>
      </c>
      <c r="C146" s="168">
        <v>607</v>
      </c>
      <c r="D146" s="205"/>
      <c r="E146" s="168">
        <f t="shared" si="50"/>
        <v>607</v>
      </c>
      <c r="F146" s="168">
        <f t="shared" si="51"/>
        <v>607</v>
      </c>
      <c r="G146" s="168">
        <f t="shared" si="52"/>
        <v>607</v>
      </c>
    </row>
    <row r="147" spans="1:7" ht="15.75" customHeight="1" x14ac:dyDescent="0.15">
      <c r="A147" s="203" t="s">
        <v>86</v>
      </c>
      <c r="B147" s="168">
        <v>650</v>
      </c>
      <c r="C147" s="168">
        <v>650</v>
      </c>
      <c r="D147" s="205"/>
      <c r="E147" s="168">
        <f t="shared" si="50"/>
        <v>650</v>
      </c>
      <c r="F147" s="168">
        <f t="shared" si="51"/>
        <v>650</v>
      </c>
      <c r="G147" s="168">
        <f t="shared" si="52"/>
        <v>650</v>
      </c>
    </row>
    <row r="148" spans="1:7" ht="15.75" customHeight="1" x14ac:dyDescent="0.15">
      <c r="A148" s="203" t="s">
        <v>87</v>
      </c>
      <c r="B148" s="168">
        <v>601</v>
      </c>
      <c r="C148" s="168">
        <v>601</v>
      </c>
      <c r="D148" s="205"/>
      <c r="E148" s="168">
        <f t="shared" si="50"/>
        <v>601</v>
      </c>
      <c r="F148" s="168">
        <f t="shared" si="51"/>
        <v>601</v>
      </c>
      <c r="G148" s="168">
        <f t="shared" si="52"/>
        <v>601</v>
      </c>
    </row>
    <row r="149" spans="1:7" ht="15.75" customHeight="1" x14ac:dyDescent="0.15">
      <c r="A149" s="203" t="s">
        <v>88</v>
      </c>
      <c r="B149" s="168">
        <v>828</v>
      </c>
      <c r="C149" s="168">
        <v>828</v>
      </c>
      <c r="D149" s="168">
        <f t="shared" ref="D149:D154" si="53">C149</f>
        <v>828</v>
      </c>
      <c r="E149" s="168">
        <f>B149</f>
        <v>828</v>
      </c>
      <c r="F149" s="168">
        <f>B149</f>
        <v>828</v>
      </c>
      <c r="G149" s="205"/>
    </row>
    <row r="150" spans="1:7" ht="15.75" customHeight="1" x14ac:dyDescent="0.15">
      <c r="A150" s="203" t="s">
        <v>89</v>
      </c>
      <c r="B150" s="168">
        <v>1062</v>
      </c>
      <c r="C150" s="168">
        <v>1062</v>
      </c>
      <c r="D150" s="168">
        <f t="shared" si="53"/>
        <v>1062</v>
      </c>
      <c r="E150" s="168">
        <f t="shared" ref="E150:E154" si="54">B150</f>
        <v>1062</v>
      </c>
      <c r="F150" s="168">
        <f t="shared" ref="F150:F154" si="55">B150</f>
        <v>1062</v>
      </c>
      <c r="G150" s="205"/>
    </row>
    <row r="151" spans="1:7" ht="15.75" customHeight="1" x14ac:dyDescent="0.15">
      <c r="A151" s="203" t="s">
        <v>90</v>
      </c>
      <c r="B151" s="168">
        <v>1672</v>
      </c>
      <c r="C151" s="168">
        <v>1672</v>
      </c>
      <c r="D151" s="168">
        <f t="shared" si="53"/>
        <v>1672</v>
      </c>
      <c r="E151" s="168">
        <f t="shared" si="54"/>
        <v>1672</v>
      </c>
      <c r="F151" s="168">
        <f t="shared" si="55"/>
        <v>1672</v>
      </c>
      <c r="G151" s="205"/>
    </row>
    <row r="152" spans="1:7" ht="15.75" customHeight="1" x14ac:dyDescent="0.15">
      <c r="A152" s="203" t="s">
        <v>91</v>
      </c>
      <c r="B152" s="168">
        <v>1716</v>
      </c>
      <c r="C152" s="168">
        <v>1716</v>
      </c>
      <c r="D152" s="168">
        <f t="shared" si="53"/>
        <v>1716</v>
      </c>
      <c r="E152" s="168">
        <f t="shared" si="54"/>
        <v>1716</v>
      </c>
      <c r="F152" s="168">
        <f t="shared" si="55"/>
        <v>1716</v>
      </c>
      <c r="G152" s="205"/>
    </row>
    <row r="153" spans="1:7" ht="15.75" customHeight="1" x14ac:dyDescent="0.15">
      <c r="A153" s="203" t="s">
        <v>92</v>
      </c>
      <c r="B153" s="168">
        <v>1504</v>
      </c>
      <c r="C153" s="168">
        <v>1504</v>
      </c>
      <c r="D153" s="168">
        <f t="shared" si="53"/>
        <v>1504</v>
      </c>
      <c r="E153" s="168">
        <f t="shared" si="54"/>
        <v>1504</v>
      </c>
      <c r="F153" s="168">
        <f t="shared" si="55"/>
        <v>1504</v>
      </c>
      <c r="G153" s="205"/>
    </row>
    <row r="154" spans="1:7" ht="15.75" customHeight="1" x14ac:dyDescent="0.15">
      <c r="A154" s="203" t="s">
        <v>93</v>
      </c>
      <c r="B154" s="168">
        <v>1493</v>
      </c>
      <c r="C154" s="168">
        <v>1493</v>
      </c>
      <c r="D154" s="168">
        <f t="shared" si="53"/>
        <v>1493</v>
      </c>
      <c r="E154" s="168">
        <f t="shared" si="54"/>
        <v>1493</v>
      </c>
      <c r="F154" s="168">
        <f t="shared" si="55"/>
        <v>1493</v>
      </c>
      <c r="G154" s="205"/>
    </row>
    <row r="155" spans="1:7" ht="15.75" customHeight="1" thickBot="1" x14ac:dyDescent="0.2">
      <c r="A155" s="203" t="s">
        <v>94</v>
      </c>
      <c r="B155" s="204">
        <f>SUM(B143:B154)</f>
        <v>12527</v>
      </c>
      <c r="C155" s="204">
        <f>SUM(C143:C154)</f>
        <v>12527</v>
      </c>
      <c r="D155" s="171">
        <f>SUM(D143:D154)</f>
        <v>8275</v>
      </c>
      <c r="E155" s="171">
        <f t="shared" ref="E155:G155" si="56">SUM(E143:E154)</f>
        <v>12527</v>
      </c>
      <c r="F155" s="171">
        <f t="shared" si="56"/>
        <v>12527</v>
      </c>
      <c r="G155" s="171">
        <f t="shared" si="56"/>
        <v>4252</v>
      </c>
    </row>
    <row r="156" spans="1:7" ht="15.75" customHeight="1" thickBot="1" x14ac:dyDescent="0.2">
      <c r="A156" s="300" t="s">
        <v>135</v>
      </c>
      <c r="B156" s="300"/>
      <c r="C156" s="301"/>
      <c r="D156" s="304">
        <f>D155+E155+F155+G155</f>
        <v>37581</v>
      </c>
      <c r="E156" s="305"/>
      <c r="F156" s="305"/>
      <c r="G156" s="306"/>
    </row>
    <row r="157" spans="1:7" ht="30" customHeight="1" x14ac:dyDescent="0.15">
      <c r="A157" s="232" t="s">
        <v>144</v>
      </c>
    </row>
  </sheetData>
  <sheetProtection password="DC6B" sheet="1" objects="1" scenarios="1"/>
  <mergeCells count="49">
    <mergeCell ref="E2:G4"/>
    <mergeCell ref="D42:G42"/>
    <mergeCell ref="B44:G44"/>
    <mergeCell ref="D46:G46"/>
    <mergeCell ref="A23:C23"/>
    <mergeCell ref="A8:A9"/>
    <mergeCell ref="A27:A28"/>
    <mergeCell ref="B27:C27"/>
    <mergeCell ref="B8:C8"/>
    <mergeCell ref="A42:C42"/>
    <mergeCell ref="D8:G8"/>
    <mergeCell ref="D23:G23"/>
    <mergeCell ref="B6:G6"/>
    <mergeCell ref="B25:G25"/>
    <mergeCell ref="D27:G27"/>
    <mergeCell ref="A46:A47"/>
    <mergeCell ref="B46:C46"/>
    <mergeCell ref="D61:G61"/>
    <mergeCell ref="A80:C80"/>
    <mergeCell ref="D80:G80"/>
    <mergeCell ref="B82:G82"/>
    <mergeCell ref="B63:G63"/>
    <mergeCell ref="A65:A66"/>
    <mergeCell ref="B65:C65"/>
    <mergeCell ref="D65:G65"/>
    <mergeCell ref="A61:C61"/>
    <mergeCell ref="A84:A85"/>
    <mergeCell ref="B84:C84"/>
    <mergeCell ref="D84:G84"/>
    <mergeCell ref="A99:C99"/>
    <mergeCell ref="D99:G99"/>
    <mergeCell ref="B101:G101"/>
    <mergeCell ref="A103:A104"/>
    <mergeCell ref="B103:C103"/>
    <mergeCell ref="D103:G103"/>
    <mergeCell ref="A118:C118"/>
    <mergeCell ref="D118:G118"/>
    <mergeCell ref="B120:G120"/>
    <mergeCell ref="A122:A123"/>
    <mergeCell ref="B122:C122"/>
    <mergeCell ref="D122:G122"/>
    <mergeCell ref="A156:C156"/>
    <mergeCell ref="D156:G156"/>
    <mergeCell ref="A137:C137"/>
    <mergeCell ref="D137:G137"/>
    <mergeCell ref="B139:G139"/>
    <mergeCell ref="A141:A142"/>
    <mergeCell ref="B141:C141"/>
    <mergeCell ref="D141:G141"/>
  </mergeCells>
  <phoneticPr fontId="6"/>
  <printOptions horizontalCentered="1" verticalCentered="1"/>
  <pageMargins left="0.51181102362204722" right="0" top="0" bottom="0" header="0" footer="0"/>
  <pageSetup paperSize="9" fitToWidth="0" fitToHeight="4" orientation="portrait" r:id="rId1"/>
  <rowBreaks count="3" manualBreakCount="3">
    <brk id="43" max="7" man="1"/>
    <brk id="81" max="7" man="1"/>
    <brk id="119"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22</vt:i4>
      </vt:variant>
    </vt:vector>
  </HeadingPairs>
  <TitlesOfParts>
    <vt:vector size="26" baseType="lpstr">
      <vt:lpstr>（１）入札金額積算内訳書R0510_R0609</vt:lpstr>
      <vt:lpstr>（２）入札金額積算内訳書R0610_R0809</vt:lpstr>
      <vt:lpstr>契約書明細</vt:lpstr>
      <vt:lpstr>特記仕様書＿別紙＿実績使用電力量及び予定使用電力量</vt:lpstr>
      <vt:lpstr>'（１）入札金額積算内訳書R0510_R0609'!Print_Area</vt:lpstr>
      <vt:lpstr>'（２）入札金額積算内訳書R0610_R0809'!Print_Area</vt:lpstr>
      <vt:lpstr>特記仕様書＿別紙＿実績使用電力量及び予定使用電力量!Print_Area</vt:lpstr>
      <vt:lpstr>契約書明細!Print_Titles</vt:lpstr>
      <vt:lpstr>特記仕様書＿別紙＿実績使用電力量及び予定使用電力量!Print_Titles</vt:lpstr>
      <vt:lpstr>'（２）入札金額積算内訳書R0610_R0809'!単価＿施設1</vt:lpstr>
      <vt:lpstr>単価＿施設1</vt:lpstr>
      <vt:lpstr>'（２）入札金額積算内訳書R0610_R0809'!単価＿施設2</vt:lpstr>
      <vt:lpstr>単価＿施設2</vt:lpstr>
      <vt:lpstr>'（２）入札金額積算内訳書R0610_R0809'!単価＿施設3</vt:lpstr>
      <vt:lpstr>単価＿施設3</vt:lpstr>
      <vt:lpstr>単価＿施設4</vt:lpstr>
      <vt:lpstr>単価＿施設5</vt:lpstr>
      <vt:lpstr>単価＿施設6</vt:lpstr>
      <vt:lpstr>単価＿施設7</vt:lpstr>
      <vt:lpstr>単価＿施設8</vt:lpstr>
      <vt:lpstr>'（２）入札金額積算内訳書R0610_R0809'!電力量＿施設1</vt:lpstr>
      <vt:lpstr>電力量＿施設1</vt:lpstr>
      <vt:lpstr>'（２）入札金額積算内訳書R0610_R0809'!電力量＿施設2</vt:lpstr>
      <vt:lpstr>電力量＿施設2</vt:lpstr>
      <vt:lpstr>'（２）入札金額積算内訳書R0610_R0809'!電力量＿施設3</vt:lpstr>
      <vt:lpstr>電力量＿施設3</vt:lpstr>
    </vt:vector>
  </TitlesOfParts>
  <Company>仙台市水道局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管財荒川</dc:creator>
  <cp:lastModifiedBy>仙台市</cp:lastModifiedBy>
  <cp:lastPrinted>2023-05-20T06:33:47Z</cp:lastPrinted>
  <dcterms:created xsi:type="dcterms:W3CDTF">2012-05-21T05:56:21Z</dcterms:created>
  <dcterms:modified xsi:type="dcterms:W3CDTF">2023-05-20T06:33:54Z</dcterms:modified>
</cp:coreProperties>
</file>