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n5al-fs01\Shares\0130_財務課\02契約係\◇ＷＴＯ\◇電力\R050901\005公告\②綱木坂ポンプ場外（浄水部２）\"/>
    </mc:Choice>
  </mc:AlternateContent>
  <bookViews>
    <workbookView xWindow="0" yWindow="0" windowWidth="20490" windowHeight="7530" tabRatio="846"/>
  </bookViews>
  <sheets>
    <sheet name="入札金額積算内訳書" sheetId="8" r:id="rId1"/>
    <sheet name="契約書明細（単価連動あり）" sheetId="27" r:id="rId2"/>
    <sheet name="契約書明細 (単価連動なし)" sheetId="32" r:id="rId3"/>
  </sheets>
  <definedNames>
    <definedName name="_xlnm.Print_Area" localSheetId="2">'契約書明細 (単価連動なし)'!$A$1:$J$84</definedName>
    <definedName name="_xlnm.Print_Area" localSheetId="1">'契約書明細（単価連動あり）'!$A$1:$J$84</definedName>
    <definedName name="_xlnm.Print_Area" localSheetId="0">入札金額積算内訳書!$A$1:$Q$181</definedName>
    <definedName name="_xlnm.Print_Titles" localSheetId="2">'契約書明細 (単価連動なし)'!$1:$6</definedName>
    <definedName name="_xlnm.Print_Titles" localSheetId="1">'契約書明細（単価連動あり）'!$1:$6</definedName>
    <definedName name="単価＿施設1">入札金額積算内訳書!$P$23:$P$28</definedName>
    <definedName name="単価＿施設10" localSheetId="2">入札金額積算内訳書!#REF!</definedName>
    <definedName name="単価＿施設10">入札金額積算内訳書!#REF!</definedName>
    <definedName name="単価＿施設11" localSheetId="2">入札金額積算内訳書!#REF!</definedName>
    <definedName name="単価＿施設11">入札金額積算内訳書!#REF!</definedName>
    <definedName name="単価＿施設12" localSheetId="2">入札金額積算内訳書!#REF!</definedName>
    <definedName name="単価＿施設12">入札金額積算内訳書!#REF!</definedName>
    <definedName name="単価＿施設13" localSheetId="2">入札金額積算内訳書!#REF!</definedName>
    <definedName name="単価＿施設13">入札金額積算内訳書!#REF!</definedName>
    <definedName name="単価＿施設2">入札金額積算内訳書!$P$47:$P$52</definedName>
    <definedName name="単価＿施設3">入札金額積算内訳書!$P$74:$P$79</definedName>
    <definedName name="単価＿施設4">入札金額積算内訳書!$P$98:$P$103</definedName>
    <definedName name="単価＿施設5">入札金額積算内訳書!$P$125:$P$130</definedName>
    <definedName name="単価＿施設6">入札金額積算内訳書!$P$149:$P$154</definedName>
    <definedName name="単価＿施設7" localSheetId="2">入札金額積算内訳書!#REF!</definedName>
    <definedName name="単価＿施設7">入札金額積算内訳書!#REF!</definedName>
    <definedName name="単価＿施設8" localSheetId="2">入札金額積算内訳書!#REF!</definedName>
    <definedName name="単価＿施設8">入札金額積算内訳書!#REF!</definedName>
    <definedName name="単価＿施設9" localSheetId="2">入札金額積算内訳書!#REF!</definedName>
    <definedName name="単価＿施設9">入札金額積算内訳書!#REF!</definedName>
    <definedName name="電力量＿施設1">入札金額積算内訳書!$D$12:$O$12</definedName>
    <definedName name="電力量＿施設10" localSheetId="2">入札金額積算内訳書!#REF!</definedName>
    <definedName name="電力量＿施設10">入札金額積算内訳書!#REF!</definedName>
    <definedName name="電力量＿施設11" localSheetId="2">入札金額積算内訳書!#REF!</definedName>
    <definedName name="電力量＿施設11">入札金額積算内訳書!#REF!</definedName>
    <definedName name="電力量＿施設12" localSheetId="2">入札金額積算内訳書!#REF!</definedName>
    <definedName name="電力量＿施設12">入札金額積算内訳書!#REF!</definedName>
    <definedName name="電力量＿施設13" localSheetId="2">入札金額積算内訳書!#REF!</definedName>
    <definedName name="電力量＿施設13">入札金額積算内訳書!#REF!</definedName>
    <definedName name="電力量＿施設2">入札金額積算内訳書!$D$36:$O$36</definedName>
    <definedName name="電力量＿施設3">入札金額積算内訳書!$D$63:$O$63</definedName>
    <definedName name="電力量＿施設4">入札金額積算内訳書!$D$87:$O$87</definedName>
    <definedName name="電力量＿施設5">入札金額積算内訳書!$D$114:$O$114</definedName>
    <definedName name="電力量＿施設6">入札金額積算内訳書!$D$138:$O$138</definedName>
    <definedName name="電力量＿施設7" localSheetId="2">入札金額積算内訳書!#REF!</definedName>
    <definedName name="電力量＿施設7">入札金額積算内訳書!#REF!</definedName>
    <definedName name="電力量＿施設8" localSheetId="2">入札金額積算内訳書!#REF!</definedName>
    <definedName name="電力量＿施設8">入札金額積算内訳書!#REF!</definedName>
    <definedName name="電力量＿施設9" localSheetId="2">入札金額積算内訳書!#REF!</definedName>
    <definedName name="電力量＿施設9">入札金額積算内訳書!#REF!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70" i="8" l="1"/>
  <c r="H14" i="27"/>
  <c r="H12" i="27"/>
  <c r="H22" i="27"/>
  <c r="H13" i="27"/>
  <c r="H15" i="27"/>
  <c r="H9" i="27"/>
  <c r="H25" i="27"/>
  <c r="S1" i="8" l="1"/>
  <c r="H52" i="27"/>
  <c r="H53" i="27"/>
  <c r="H48" i="27"/>
  <c r="H54" i="27"/>
  <c r="H51" i="27"/>
  <c r="H56" i="27"/>
  <c r="O166" i="8" l="1"/>
  <c r="H28" i="27"/>
  <c r="H35" i="27"/>
  <c r="H27" i="27"/>
  <c r="H26" i="27"/>
  <c r="H65" i="27"/>
  <c r="H17" i="27"/>
  <c r="H82" i="27"/>
  <c r="H41" i="27"/>
  <c r="H30" i="27"/>
  <c r="H61" i="27"/>
  <c r="H43" i="27"/>
  <c r="H80" i="27"/>
  <c r="H39" i="27"/>
  <c r="H77" i="27"/>
  <c r="H38" i="27"/>
  <c r="H66" i="27"/>
  <c r="H78" i="27"/>
  <c r="H79" i="27"/>
  <c r="H64" i="27"/>
  <c r="H69" i="27"/>
  <c r="H74" i="27"/>
  <c r="H67" i="27"/>
  <c r="H40" i="27"/>
  <c r="I25" i="8" l="1"/>
  <c r="V135" i="8"/>
  <c r="V153" i="8" s="1"/>
  <c r="H24" i="8" l="1"/>
  <c r="J151" i="8"/>
  <c r="G152" i="8"/>
  <c r="J25" i="8"/>
  <c r="G26" i="8"/>
  <c r="R13" i="8"/>
  <c r="R12" i="8"/>
  <c r="V111" i="8"/>
  <c r="V129" i="8" s="1"/>
  <c r="V84" i="8"/>
  <c r="V102" i="8" s="1"/>
  <c r="V60" i="8"/>
  <c r="V78" i="8" s="1"/>
  <c r="V33" i="8"/>
  <c r="V51" i="8" s="1"/>
  <c r="V9" i="8"/>
  <c r="V27" i="8" s="1"/>
  <c r="R14" i="8" l="1"/>
  <c r="J153" i="8"/>
  <c r="M27" i="8"/>
  <c r="D27" i="8"/>
  <c r="I24" i="8"/>
  <c r="D24" i="8"/>
  <c r="J24" i="8"/>
  <c r="G153" i="8"/>
  <c r="O153" i="8"/>
  <c r="J27" i="8"/>
  <c r="E150" i="8"/>
  <c r="E152" i="8"/>
  <c r="J150" i="8"/>
  <c r="E27" i="8"/>
  <c r="G27" i="8"/>
  <c r="N26" i="8"/>
  <c r="L153" i="8"/>
  <c r="L27" i="8"/>
  <c r="O24" i="8"/>
  <c r="N24" i="8"/>
  <c r="R139" i="8"/>
  <c r="R138" i="8"/>
  <c r="D152" i="8"/>
  <c r="G24" i="8"/>
  <c r="H25" i="8"/>
  <c r="E26" i="8"/>
  <c r="N27" i="8"/>
  <c r="O150" i="8"/>
  <c r="M26" i="8"/>
  <c r="M153" i="8"/>
  <c r="H27" i="8"/>
  <c r="H151" i="8"/>
  <c r="D150" i="8"/>
  <c r="F26" i="8"/>
  <c r="I27" i="8"/>
  <c r="K152" i="8"/>
  <c r="D153" i="8"/>
  <c r="K24" i="8"/>
  <c r="N153" i="8"/>
  <c r="K26" i="8"/>
  <c r="G150" i="8"/>
  <c r="E24" i="8"/>
  <c r="O26" i="8"/>
  <c r="I151" i="8"/>
  <c r="L26" i="8"/>
  <c r="H150" i="8"/>
  <c r="F153" i="8"/>
  <c r="E153" i="8"/>
  <c r="L150" i="8"/>
  <c r="K153" i="8"/>
  <c r="F24" i="8"/>
  <c r="F152" i="8"/>
  <c r="N152" i="8"/>
  <c r="O152" i="8"/>
  <c r="K150" i="8"/>
  <c r="M24" i="8"/>
  <c r="I153" i="8"/>
  <c r="M152" i="8"/>
  <c r="L24" i="8"/>
  <c r="M150" i="8"/>
  <c r="N150" i="8"/>
  <c r="H153" i="8"/>
  <c r="F27" i="8"/>
  <c r="O27" i="8"/>
  <c r="D26" i="8"/>
  <c r="K27" i="8"/>
  <c r="L152" i="8"/>
  <c r="F150" i="8"/>
  <c r="I150" i="8"/>
  <c r="R140" i="8" l="1"/>
  <c r="G154" i="8" l="1"/>
  <c r="G149" i="8"/>
  <c r="M154" i="8"/>
  <c r="M149" i="8"/>
  <c r="N149" i="8"/>
  <c r="N154" i="8"/>
  <c r="E149" i="8"/>
  <c r="E154" i="8"/>
  <c r="K149" i="8"/>
  <c r="K154" i="8"/>
  <c r="I149" i="8"/>
  <c r="I154" i="8"/>
  <c r="H149" i="8"/>
  <c r="H154" i="8"/>
  <c r="O154" i="8"/>
  <c r="O149" i="8"/>
  <c r="L154" i="8"/>
  <c r="L149" i="8"/>
  <c r="J154" i="8"/>
  <c r="J149" i="8"/>
  <c r="D149" i="8"/>
  <c r="D154" i="8"/>
  <c r="F154" i="8"/>
  <c r="F149" i="8"/>
  <c r="I155" i="8" l="1"/>
  <c r="H155" i="8"/>
  <c r="G155" i="8"/>
  <c r="K155" i="8"/>
  <c r="N155" i="8"/>
  <c r="O155" i="8"/>
  <c r="F155" i="8"/>
  <c r="J155" i="8"/>
  <c r="L155" i="8"/>
  <c r="M155" i="8"/>
  <c r="D155" i="8"/>
  <c r="E155" i="8"/>
  <c r="P155" i="8" l="1"/>
  <c r="P156" i="8" s="1"/>
  <c r="R156" i="8" l="1"/>
  <c r="I28" i="8" l="1"/>
  <c r="I23" i="8"/>
  <c r="D23" i="8"/>
  <c r="D28" i="8"/>
  <c r="J23" i="8"/>
  <c r="J28" i="8"/>
  <c r="M23" i="8"/>
  <c r="M28" i="8"/>
  <c r="O28" i="8"/>
  <c r="O23" i="8"/>
  <c r="N28" i="8"/>
  <c r="N23" i="8"/>
  <c r="H28" i="8"/>
  <c r="H23" i="8"/>
  <c r="E28" i="8"/>
  <c r="E23" i="8"/>
  <c r="L28" i="8"/>
  <c r="L23" i="8"/>
  <c r="G28" i="8"/>
  <c r="G23" i="8"/>
  <c r="F23" i="8"/>
  <c r="F28" i="8"/>
  <c r="K23" i="8"/>
  <c r="K28" i="8"/>
  <c r="K29" i="8" l="1"/>
  <c r="G29" i="8"/>
  <c r="E29" i="8"/>
  <c r="J29" i="8"/>
  <c r="D29" i="8"/>
  <c r="I29" i="8"/>
  <c r="F29" i="8"/>
  <c r="L29" i="8"/>
  <c r="O29" i="8"/>
  <c r="M29" i="8"/>
  <c r="H29" i="8"/>
  <c r="N29" i="8"/>
  <c r="G51" i="8" l="1"/>
  <c r="F51" i="8"/>
  <c r="H76" i="8"/>
  <c r="P29" i="8"/>
  <c r="E48" i="8" l="1"/>
  <c r="K50" i="8"/>
  <c r="O77" i="8"/>
  <c r="K128" i="8"/>
  <c r="L126" i="8"/>
  <c r="J75" i="8"/>
  <c r="O102" i="8"/>
  <c r="N48" i="8"/>
  <c r="E101" i="8"/>
  <c r="D161" i="8"/>
  <c r="R36" i="8"/>
  <c r="R37" i="8"/>
  <c r="O48" i="8"/>
  <c r="M75" i="8"/>
  <c r="D101" i="8"/>
  <c r="E126" i="8"/>
  <c r="N75" i="8"/>
  <c r="K102" i="8"/>
  <c r="L48" i="8"/>
  <c r="M161" i="8"/>
  <c r="D128" i="8"/>
  <c r="K99" i="8"/>
  <c r="D102" i="8"/>
  <c r="F128" i="8"/>
  <c r="N128" i="8"/>
  <c r="D78" i="8"/>
  <c r="I127" i="8"/>
  <c r="N129" i="8"/>
  <c r="F99" i="8"/>
  <c r="I99" i="8"/>
  <c r="G99" i="8"/>
  <c r="O51" i="8"/>
  <c r="I126" i="8"/>
  <c r="M51" i="8"/>
  <c r="O75" i="8"/>
  <c r="G126" i="8"/>
  <c r="J51" i="8"/>
  <c r="K75" i="8"/>
  <c r="K126" i="8"/>
  <c r="L128" i="8"/>
  <c r="N78" i="8"/>
  <c r="H48" i="8"/>
  <c r="H127" i="8"/>
  <c r="N50" i="8"/>
  <c r="J99" i="8"/>
  <c r="O126" i="8"/>
  <c r="I48" i="8"/>
  <c r="M128" i="8"/>
  <c r="L99" i="8"/>
  <c r="H51" i="8"/>
  <c r="O129" i="8"/>
  <c r="M99" i="8"/>
  <c r="H161" i="8"/>
  <c r="N126" i="8"/>
  <c r="E129" i="8"/>
  <c r="D50" i="8"/>
  <c r="E50" i="8"/>
  <c r="E77" i="8"/>
  <c r="E51" i="8"/>
  <c r="H129" i="8"/>
  <c r="L51" i="8"/>
  <c r="I161" i="8"/>
  <c r="G101" i="8"/>
  <c r="D129" i="8"/>
  <c r="I76" i="8"/>
  <c r="F48" i="8"/>
  <c r="N101" i="8"/>
  <c r="L77" i="8"/>
  <c r="I129" i="8"/>
  <c r="G102" i="8"/>
  <c r="J100" i="8"/>
  <c r="O128" i="8"/>
  <c r="R63" i="8"/>
  <c r="R64" i="8"/>
  <c r="J129" i="8"/>
  <c r="F78" i="8"/>
  <c r="F102" i="8"/>
  <c r="G77" i="8"/>
  <c r="O101" i="8"/>
  <c r="F77" i="8"/>
  <c r="M101" i="8"/>
  <c r="G161" i="8"/>
  <c r="D48" i="8"/>
  <c r="N51" i="8"/>
  <c r="F126" i="8"/>
  <c r="M78" i="8"/>
  <c r="I102" i="8"/>
  <c r="L78" i="8"/>
  <c r="M77" i="8"/>
  <c r="M50" i="8"/>
  <c r="H126" i="8"/>
  <c r="K161" i="8"/>
  <c r="E75" i="8"/>
  <c r="G50" i="8"/>
  <c r="L129" i="8"/>
  <c r="F75" i="8"/>
  <c r="L50" i="8"/>
  <c r="G129" i="8"/>
  <c r="O50" i="8"/>
  <c r="G75" i="8"/>
  <c r="I100" i="8"/>
  <c r="M126" i="8"/>
  <c r="J48" i="8"/>
  <c r="L75" i="8"/>
  <c r="K51" i="8"/>
  <c r="K78" i="8"/>
  <c r="I51" i="8"/>
  <c r="R88" i="8"/>
  <c r="R87" i="8"/>
  <c r="L102" i="8"/>
  <c r="H100" i="8"/>
  <c r="J49" i="8"/>
  <c r="G48" i="8"/>
  <c r="O99" i="8"/>
  <c r="H49" i="8"/>
  <c r="J127" i="8"/>
  <c r="J161" i="8"/>
  <c r="D77" i="8"/>
  <c r="M48" i="8"/>
  <c r="K77" i="8"/>
  <c r="N77" i="8"/>
  <c r="K48" i="8"/>
  <c r="J78" i="8"/>
  <c r="D75" i="8"/>
  <c r="E102" i="8"/>
  <c r="I49" i="8"/>
  <c r="F101" i="8"/>
  <c r="H102" i="8"/>
  <c r="R114" i="8"/>
  <c r="R115" i="8"/>
  <c r="I78" i="8"/>
  <c r="O78" i="8"/>
  <c r="I75" i="8"/>
  <c r="M129" i="8"/>
  <c r="D99" i="8"/>
  <c r="K101" i="8"/>
  <c r="F161" i="8"/>
  <c r="D126" i="8"/>
  <c r="J102" i="8"/>
  <c r="N99" i="8"/>
  <c r="F50" i="8"/>
  <c r="O161" i="8"/>
  <c r="E99" i="8"/>
  <c r="E161" i="8"/>
  <c r="L101" i="8"/>
  <c r="H78" i="8"/>
  <c r="E128" i="8"/>
  <c r="L161" i="8"/>
  <c r="M102" i="8"/>
  <c r="J76" i="8"/>
  <c r="F129" i="8"/>
  <c r="J126" i="8"/>
  <c r="N161" i="8"/>
  <c r="K129" i="8"/>
  <c r="D51" i="8"/>
  <c r="E78" i="8"/>
  <c r="H99" i="8"/>
  <c r="G128" i="8"/>
  <c r="G78" i="8"/>
  <c r="H75" i="8"/>
  <c r="N102" i="8"/>
  <c r="P30" i="8"/>
  <c r="R30" i="8" s="1"/>
  <c r="E74" i="8"/>
  <c r="G79" i="8"/>
  <c r="F79" i="8"/>
  <c r="D74" i="8"/>
  <c r="K79" i="8"/>
  <c r="F103" i="8"/>
  <c r="H74" i="8"/>
  <c r="J98" i="8"/>
  <c r="J74" i="8"/>
  <c r="M79" i="8"/>
  <c r="L74" i="8"/>
  <c r="O79" i="8"/>
  <c r="N103" i="8"/>
  <c r="O103" i="8"/>
  <c r="E103" i="8"/>
  <c r="D98" i="8"/>
  <c r="I103" i="8"/>
  <c r="N79" i="8"/>
  <c r="L98" i="8"/>
  <c r="L52" i="8"/>
  <c r="L47" i="8"/>
  <c r="R38" i="8"/>
  <c r="M98" i="8"/>
  <c r="M103" i="8"/>
  <c r="I74" i="8"/>
  <c r="I79" i="8"/>
  <c r="R116" i="8" l="1"/>
  <c r="R65" i="8"/>
  <c r="R89" i="8"/>
  <c r="P161" i="8"/>
  <c r="P166" i="8" s="1"/>
  <c r="I162" i="8"/>
  <c r="L162" i="8"/>
  <c r="E162" i="8"/>
  <c r="D162" i="8"/>
  <c r="F162" i="8"/>
  <c r="O162" i="8"/>
  <c r="J162" i="8"/>
  <c r="G162" i="8"/>
  <c r="K47" i="8"/>
  <c r="K162" i="8"/>
  <c r="H162" i="8"/>
  <c r="N162" i="8"/>
  <c r="M162" i="8"/>
  <c r="G74" i="8"/>
  <c r="G80" i="8" s="1"/>
  <c r="E79" i="8"/>
  <c r="E80" i="8" s="1"/>
  <c r="F74" i="8"/>
  <c r="F80" i="8" s="1"/>
  <c r="L79" i="8"/>
  <c r="L80" i="8" s="1"/>
  <c r="J79" i="8"/>
  <c r="J80" i="8" s="1"/>
  <c r="D79" i="8"/>
  <c r="D80" i="8" s="1"/>
  <c r="J103" i="8"/>
  <c r="J104" i="8" s="1"/>
  <c r="H79" i="8"/>
  <c r="H80" i="8" s="1"/>
  <c r="K74" i="8"/>
  <c r="K80" i="8" s="1"/>
  <c r="D103" i="8"/>
  <c r="D104" i="8" s="1"/>
  <c r="M74" i="8"/>
  <c r="M80" i="8" s="1"/>
  <c r="F98" i="8"/>
  <c r="F104" i="8" s="1"/>
  <c r="I98" i="8"/>
  <c r="I104" i="8" s="1"/>
  <c r="O74" i="8"/>
  <c r="O80" i="8" s="1"/>
  <c r="E98" i="8"/>
  <c r="E104" i="8" s="1"/>
  <c r="O98" i="8"/>
  <c r="O104" i="8" s="1"/>
  <c r="N98" i="8"/>
  <c r="N104" i="8" s="1"/>
  <c r="N74" i="8"/>
  <c r="N80" i="8" s="1"/>
  <c r="L53" i="8"/>
  <c r="L103" i="8"/>
  <c r="L104" i="8" s="1"/>
  <c r="K52" i="8"/>
  <c r="M104" i="8"/>
  <c r="F52" i="8"/>
  <c r="F47" i="8"/>
  <c r="G52" i="8"/>
  <c r="G47" i="8"/>
  <c r="I80" i="8"/>
  <c r="N47" i="8"/>
  <c r="N52" i="8"/>
  <c r="N125" i="8"/>
  <c r="N130" i="8"/>
  <c r="O125" i="8"/>
  <c r="O130" i="8"/>
  <c r="H125" i="8"/>
  <c r="H130" i="8"/>
  <c r="K103" i="8"/>
  <c r="K98" i="8"/>
  <c r="D52" i="8"/>
  <c r="D47" i="8"/>
  <c r="K125" i="8"/>
  <c r="K130" i="8"/>
  <c r="J125" i="8"/>
  <c r="J130" i="8"/>
  <c r="I125" i="8"/>
  <c r="I130" i="8"/>
  <c r="H103" i="8"/>
  <c r="H98" i="8"/>
  <c r="E47" i="8"/>
  <c r="E52" i="8"/>
  <c r="J47" i="8"/>
  <c r="J52" i="8"/>
  <c r="F125" i="8"/>
  <c r="F130" i="8"/>
  <c r="M125" i="8"/>
  <c r="M130" i="8"/>
  <c r="G125" i="8"/>
  <c r="G130" i="8"/>
  <c r="O52" i="8"/>
  <c r="O47" i="8"/>
  <c r="H52" i="8"/>
  <c r="H47" i="8"/>
  <c r="L130" i="8"/>
  <c r="L125" i="8"/>
  <c r="D130" i="8"/>
  <c r="D125" i="8"/>
  <c r="E125" i="8"/>
  <c r="E130" i="8"/>
  <c r="G98" i="8"/>
  <c r="G103" i="8"/>
  <c r="M47" i="8"/>
  <c r="M52" i="8"/>
  <c r="I52" i="8"/>
  <c r="I47" i="8"/>
  <c r="P162" i="8" l="1"/>
  <c r="E53" i="8"/>
  <c r="K53" i="8"/>
  <c r="G104" i="8"/>
  <c r="J131" i="8"/>
  <c r="O131" i="8"/>
  <c r="L131" i="8"/>
  <c r="L163" i="8" s="1"/>
  <c r="N53" i="8"/>
  <c r="K131" i="8"/>
  <c r="N131" i="8"/>
  <c r="E131" i="8"/>
  <c r="J53" i="8"/>
  <c r="F53" i="8"/>
  <c r="G53" i="8"/>
  <c r="I131" i="8"/>
  <c r="H131" i="8"/>
  <c r="I53" i="8"/>
  <c r="O53" i="8"/>
  <c r="M131" i="8"/>
  <c r="D53" i="8"/>
  <c r="K104" i="8"/>
  <c r="M53" i="8"/>
  <c r="D131" i="8"/>
  <c r="H53" i="8"/>
  <c r="G131" i="8"/>
  <c r="F131" i="8"/>
  <c r="H104" i="8"/>
  <c r="P80" i="8"/>
  <c r="P81" i="8" s="1"/>
  <c r="P104" i="8" l="1"/>
  <c r="L164" i="8"/>
  <c r="L165" i="8" s="1"/>
  <c r="O163" i="8"/>
  <c r="G163" i="8"/>
  <c r="E163" i="8"/>
  <c r="M163" i="8"/>
  <c r="N163" i="8"/>
  <c r="F163" i="8"/>
  <c r="K163" i="8"/>
  <c r="J163" i="8"/>
  <c r="I163" i="8"/>
  <c r="H163" i="8"/>
  <c r="D163" i="8"/>
  <c r="P105" i="8"/>
  <c r="P53" i="8"/>
  <c r="P54" i="8" s="1"/>
  <c r="P131" i="8"/>
  <c r="P132" i="8" s="1"/>
  <c r="R81" i="8"/>
  <c r="O164" i="8" l="1"/>
  <c r="O165" i="8" s="1"/>
  <c r="N164" i="8"/>
  <c r="N165" i="8" s="1"/>
  <c r="M164" i="8"/>
  <c r="M165" i="8" s="1"/>
  <c r="H164" i="8"/>
  <c r="H165" i="8" s="1"/>
  <c r="G164" i="8"/>
  <c r="G165" i="8" s="1"/>
  <c r="F164" i="8"/>
  <c r="F165" i="8" s="1"/>
  <c r="I164" i="8"/>
  <c r="I165" i="8" s="1"/>
  <c r="J164" i="8"/>
  <c r="J165" i="8" s="1"/>
  <c r="K164" i="8"/>
  <c r="K165" i="8" s="1"/>
  <c r="E164" i="8"/>
  <c r="E165" i="8" s="1"/>
  <c r="D164" i="8"/>
  <c r="D165" i="8" s="1"/>
  <c r="P163" i="8"/>
  <c r="R105" i="8"/>
  <c r="R132" i="8"/>
  <c r="R54" i="8"/>
  <c r="P165" i="8" l="1"/>
  <c r="K169" i="8" s="1"/>
  <c r="P164" i="8"/>
</calcChain>
</file>

<file path=xl/sharedStrings.xml><?xml version="1.0" encoding="utf-8"?>
<sst xmlns="http://schemas.openxmlformats.org/spreadsheetml/2006/main" count="757" uniqueCount="167">
  <si>
    <t>～</t>
    <phoneticPr fontId="5"/>
  </si>
  <si>
    <t>指定項目：予定値</t>
    <rPh sb="0" eb="2">
      <t>シテイ</t>
    </rPh>
    <rPh sb="2" eb="4">
      <t>コウモク</t>
    </rPh>
    <rPh sb="5" eb="7">
      <t>ヨテイ</t>
    </rPh>
    <rPh sb="7" eb="8">
      <t>チ</t>
    </rPh>
    <phoneticPr fontId="25"/>
  </si>
  <si>
    <t>算定要領</t>
    <rPh sb="0" eb="2">
      <t>サンテイ</t>
    </rPh>
    <rPh sb="2" eb="4">
      <t>ヨウリョウ</t>
    </rPh>
    <phoneticPr fontId="25"/>
  </si>
  <si>
    <t>合計</t>
    <rPh sb="0" eb="2">
      <t>ゴウケイ</t>
    </rPh>
    <phoneticPr fontId="25"/>
  </si>
  <si>
    <t>a</t>
    <phoneticPr fontId="25"/>
  </si>
  <si>
    <t>b</t>
    <phoneticPr fontId="25"/>
  </si>
  <si>
    <t>c</t>
    <phoneticPr fontId="25"/>
  </si>
  <si>
    <t>d</t>
    <phoneticPr fontId="25"/>
  </si>
  <si>
    <t>使用電力料金の算定区分</t>
    <rPh sb="0" eb="2">
      <t>シヨウ</t>
    </rPh>
    <rPh sb="2" eb="4">
      <t>デンリョク</t>
    </rPh>
    <rPh sb="4" eb="6">
      <t>リョウキン</t>
    </rPh>
    <rPh sb="7" eb="9">
      <t>サンテイ</t>
    </rPh>
    <rPh sb="9" eb="11">
      <t>クブン</t>
    </rPh>
    <phoneticPr fontId="25"/>
  </si>
  <si>
    <t>使用電力料金の算定明細</t>
    <rPh sb="0" eb="2">
      <t>シヨウ</t>
    </rPh>
    <rPh sb="2" eb="4">
      <t>デンリョク</t>
    </rPh>
    <rPh sb="4" eb="6">
      <t>リョウキン</t>
    </rPh>
    <rPh sb="7" eb="9">
      <t>サンテイ</t>
    </rPh>
    <rPh sb="9" eb="11">
      <t>メイサイ</t>
    </rPh>
    <phoneticPr fontId="25"/>
  </si>
  <si>
    <t>≪留意事項≫</t>
    <rPh sb="1" eb="3">
      <t>リュウイ</t>
    </rPh>
    <rPh sb="3" eb="5">
      <t>ジコウ</t>
    </rPh>
    <phoneticPr fontId="8"/>
  </si>
  <si>
    <t>・夏季とは7月1日から9月30日までとし、他季とは夏季以外の期間とする。</t>
    <rPh sb="1" eb="3">
      <t>カキ</t>
    </rPh>
    <rPh sb="6" eb="7">
      <t>ガツ</t>
    </rPh>
    <rPh sb="8" eb="9">
      <t>ニチ</t>
    </rPh>
    <rPh sb="12" eb="13">
      <t>ガツ</t>
    </rPh>
    <rPh sb="15" eb="16">
      <t>ニチ</t>
    </rPh>
    <rPh sb="21" eb="22">
      <t>タ</t>
    </rPh>
    <rPh sb="22" eb="23">
      <t>キ</t>
    </rPh>
    <rPh sb="25" eb="27">
      <t>カキ</t>
    </rPh>
    <rPh sb="27" eb="29">
      <t>イガイ</t>
    </rPh>
    <rPh sb="30" eb="32">
      <t>キカン</t>
    </rPh>
    <phoneticPr fontId="8"/>
  </si>
  <si>
    <t>・入札において燃料費調整額及び電気事業者による再生可能エネルギー電気の調達に関する特別措置法に基づく賦課金（再エネ賦課金）は考慮しない。</t>
    <rPh sb="1" eb="3">
      <t>ニュウサツ</t>
    </rPh>
    <rPh sb="7" eb="9">
      <t>ネンリョウ</t>
    </rPh>
    <rPh sb="9" eb="10">
      <t>ヒ</t>
    </rPh>
    <rPh sb="10" eb="12">
      <t>チョウセイ</t>
    </rPh>
    <rPh sb="12" eb="13">
      <t>ガク</t>
    </rPh>
    <rPh sb="13" eb="14">
      <t>オヨ</t>
    </rPh>
    <rPh sb="15" eb="17">
      <t>デンキ</t>
    </rPh>
    <rPh sb="17" eb="20">
      <t>ジギョウシャ</t>
    </rPh>
    <rPh sb="23" eb="25">
      <t>サイセイ</t>
    </rPh>
    <rPh sb="25" eb="27">
      <t>カノウ</t>
    </rPh>
    <rPh sb="32" eb="34">
      <t>デンキ</t>
    </rPh>
    <rPh sb="35" eb="37">
      <t>チョウタツ</t>
    </rPh>
    <rPh sb="38" eb="39">
      <t>カン</t>
    </rPh>
    <rPh sb="41" eb="43">
      <t>トクベツ</t>
    </rPh>
    <rPh sb="43" eb="46">
      <t>ソチホウ</t>
    </rPh>
    <rPh sb="47" eb="48">
      <t>モト</t>
    </rPh>
    <rPh sb="50" eb="53">
      <t>フカキン</t>
    </rPh>
    <rPh sb="54" eb="55">
      <t>サイ</t>
    </rPh>
    <rPh sb="57" eb="60">
      <t>フカキン</t>
    </rPh>
    <rPh sb="62" eb="64">
      <t>コウリョ</t>
    </rPh>
    <phoneticPr fontId="8"/>
  </si>
  <si>
    <t>・入札において内訳書の提出がない者は、入札に参加できない。</t>
    <rPh sb="1" eb="3">
      <t>ニュウサツ</t>
    </rPh>
    <rPh sb="7" eb="10">
      <t>ウチワケショ</t>
    </rPh>
    <rPh sb="11" eb="13">
      <t>テイシュツ</t>
    </rPh>
    <rPh sb="16" eb="17">
      <t>モノ</t>
    </rPh>
    <rPh sb="19" eb="21">
      <t>ニュウサツ</t>
    </rPh>
    <rPh sb="22" eb="24">
      <t>サンカ</t>
    </rPh>
    <phoneticPr fontId="8"/>
  </si>
  <si>
    <t>５月</t>
  </si>
  <si>
    <t>６月</t>
  </si>
  <si>
    <t>７月</t>
  </si>
  <si>
    <t>８月</t>
  </si>
  <si>
    <t>９月</t>
  </si>
  <si>
    <t>１０月</t>
  </si>
  <si>
    <t>１１月</t>
  </si>
  <si>
    <t>１２月</t>
  </si>
  <si>
    <t>１月</t>
    <rPh sb="1" eb="2">
      <t>ガツ</t>
    </rPh>
    <phoneticPr fontId="5"/>
  </si>
  <si>
    <t>２月</t>
    <rPh sb="1" eb="2">
      <t>ガツ</t>
    </rPh>
    <phoneticPr fontId="5"/>
  </si>
  <si>
    <t>３月</t>
    <rPh sb="1" eb="2">
      <t>ガツ</t>
    </rPh>
    <phoneticPr fontId="5"/>
  </si>
  <si>
    <t>備考</t>
    <rPh sb="0" eb="2">
      <t>ビコウ</t>
    </rPh>
    <phoneticPr fontId="25"/>
  </si>
  <si>
    <t>e</t>
    <phoneticPr fontId="25"/>
  </si>
  <si>
    <t>f</t>
    <phoneticPr fontId="25"/>
  </si>
  <si>
    <t>h=d*右欄単価</t>
    <phoneticPr fontId="25"/>
  </si>
  <si>
    <t>i=e*右欄単価</t>
    <phoneticPr fontId="25"/>
  </si>
  <si>
    <t>ピーク使用量 (kWh)</t>
    <rPh sb="3" eb="5">
      <t>シヨウ</t>
    </rPh>
    <rPh sb="5" eb="6">
      <t>リョウ</t>
    </rPh>
    <phoneticPr fontId="25"/>
  </si>
  <si>
    <t>昼間使用量 (kWh)</t>
    <phoneticPr fontId="25"/>
  </si>
  <si>
    <t>夜間使用量 (kWh)</t>
    <phoneticPr fontId="25"/>
  </si>
  <si>
    <t>基本料金 (円)</t>
    <rPh sb="6" eb="7">
      <t>エン</t>
    </rPh>
    <phoneticPr fontId="25"/>
  </si>
  <si>
    <t>ピーク料金 (円)</t>
    <phoneticPr fontId="25"/>
  </si>
  <si>
    <t>夜間料金 (円)</t>
    <phoneticPr fontId="25"/>
  </si>
  <si>
    <t>使用電力料 (円)</t>
    <rPh sb="0" eb="2">
      <t>シヨウ</t>
    </rPh>
    <rPh sb="2" eb="4">
      <t>デンリョク</t>
    </rPh>
    <rPh sb="4" eb="5">
      <t>リョウ</t>
    </rPh>
    <rPh sb="7" eb="8">
      <t>エン</t>
    </rPh>
    <phoneticPr fontId="25"/>
  </si>
  <si>
    <t>予定使用電力量 ※(kWh)</t>
    <rPh sb="0" eb="2">
      <t>ヨテイ</t>
    </rPh>
    <rPh sb="2" eb="4">
      <t>シヨウ</t>
    </rPh>
    <rPh sb="4" eb="6">
      <t>デンリョク</t>
    </rPh>
    <rPh sb="6" eb="7">
      <t>リョウ</t>
    </rPh>
    <phoneticPr fontId="25"/>
  </si>
  <si>
    <t>予定使用電力量 (kWh)</t>
    <rPh sb="0" eb="2">
      <t>ヨテイ</t>
    </rPh>
    <rPh sb="2" eb="4">
      <t>シヨウ</t>
    </rPh>
    <rPh sb="4" eb="6">
      <t>デンリョク</t>
    </rPh>
    <rPh sb="6" eb="7">
      <t>リョウ</t>
    </rPh>
    <phoneticPr fontId="25"/>
  </si>
  <si>
    <t>予定契約電力 (kW)</t>
    <rPh sb="0" eb="2">
      <t>ヨテイ</t>
    </rPh>
    <rPh sb="2" eb="4">
      <t>ケイヤク</t>
    </rPh>
    <rPh sb="4" eb="6">
      <t>デンリョク</t>
    </rPh>
    <phoneticPr fontId="25"/>
  </si>
  <si>
    <t>年月</t>
    <rPh sb="0" eb="1">
      <t>ネン</t>
    </rPh>
    <rPh sb="1" eb="2">
      <t>ガツ</t>
    </rPh>
    <phoneticPr fontId="25"/>
  </si>
  <si>
    <t>単価入力欄(少数2位まで)</t>
    <rPh sb="0" eb="2">
      <t>タンカ</t>
    </rPh>
    <rPh sb="2" eb="4">
      <t>ニュウリョク</t>
    </rPh>
    <rPh sb="4" eb="5">
      <t>ラン</t>
    </rPh>
    <rPh sb="6" eb="8">
      <t>ショウスウ</t>
    </rPh>
    <rPh sb="9" eb="10">
      <t>イ</t>
    </rPh>
    <phoneticPr fontId="25"/>
  </si>
  <si>
    <t>※1　g=b*右欄単価*（1.85-c/100)【少数第3位以下切り捨て】</t>
    <phoneticPr fontId="5"/>
  </si>
  <si>
    <t>※1</t>
    <phoneticPr fontId="5"/>
  </si>
  <si>
    <t>夏季料金 (円)</t>
    <rPh sb="0" eb="2">
      <t>カキ</t>
    </rPh>
    <phoneticPr fontId="25"/>
  </si>
  <si>
    <t>その他季料金 (円)</t>
    <rPh sb="2" eb="3">
      <t>タ</t>
    </rPh>
    <rPh sb="3" eb="4">
      <t>キ</t>
    </rPh>
    <rPh sb="4" eb="6">
      <t>リョウキン</t>
    </rPh>
    <phoneticPr fontId="25"/>
  </si>
  <si>
    <t>ｊ=e*右欄単価</t>
    <phoneticPr fontId="25"/>
  </si>
  <si>
    <t>k=f*右欄単価</t>
    <phoneticPr fontId="25"/>
  </si>
  <si>
    <t>設備容量：</t>
    <rPh sb="0" eb="2">
      <t>セツビ</t>
    </rPh>
    <rPh sb="2" eb="4">
      <t>ヨウリョウ</t>
    </rPh>
    <phoneticPr fontId="5"/>
  </si>
  <si>
    <t>契約電力(予定)：</t>
    <rPh sb="0" eb="2">
      <t>ケイヤク</t>
    </rPh>
    <rPh sb="2" eb="4">
      <t>デンリョク</t>
    </rPh>
    <rPh sb="5" eb="7">
      <t>ヨテイ</t>
    </rPh>
    <phoneticPr fontId="5"/>
  </si>
  <si>
    <t>非常用自家発電設備：</t>
    <rPh sb="0" eb="3">
      <t>ヒジョウヨウ</t>
    </rPh>
    <rPh sb="3" eb="5">
      <t>ジカ</t>
    </rPh>
    <rPh sb="5" eb="7">
      <t>ハツデン</t>
    </rPh>
    <rPh sb="7" eb="9">
      <t>セツビ</t>
    </rPh>
    <phoneticPr fontId="5"/>
  </si>
  <si>
    <t>常用自家発電設備：</t>
    <rPh sb="0" eb="2">
      <t>ジョウヨウ</t>
    </rPh>
    <rPh sb="2" eb="4">
      <t>ジカ</t>
    </rPh>
    <rPh sb="4" eb="6">
      <t>ハツデン</t>
    </rPh>
    <rPh sb="6" eb="8">
      <t>セツビ</t>
    </rPh>
    <phoneticPr fontId="5"/>
  </si>
  <si>
    <t>最大需要電力 (kW)</t>
    <rPh sb="0" eb="2">
      <t>サイダイ</t>
    </rPh>
    <rPh sb="2" eb="4">
      <t>ジュヨウ</t>
    </rPh>
    <rPh sb="4" eb="6">
      <t>デンリョク</t>
    </rPh>
    <phoneticPr fontId="25"/>
  </si>
  <si>
    <t>負荷率 (%)</t>
    <rPh sb="0" eb="2">
      <t>フカ</t>
    </rPh>
    <rPh sb="2" eb="3">
      <t>リツ</t>
    </rPh>
    <phoneticPr fontId="25"/>
  </si>
  <si>
    <t>g ※1</t>
    <phoneticPr fontId="5"/>
  </si>
  <si>
    <t>g　※1</t>
    <phoneticPr fontId="5"/>
  </si>
  <si>
    <t>使用電力料合計 (円)　①</t>
    <rPh sb="0" eb="2">
      <t>シヨウ</t>
    </rPh>
    <rPh sb="2" eb="4">
      <t>デンリョク</t>
    </rPh>
    <rPh sb="4" eb="5">
      <t>リョウ</t>
    </rPh>
    <rPh sb="5" eb="6">
      <t>ゴウ</t>
    </rPh>
    <rPh sb="6" eb="7">
      <t>ケイ</t>
    </rPh>
    <rPh sb="9" eb="10">
      <t>エン</t>
    </rPh>
    <phoneticPr fontId="25"/>
  </si>
  <si>
    <t>（ 契約期間 使用電力料合計 ）</t>
    <rPh sb="2" eb="4">
      <t>ケイヤク</t>
    </rPh>
    <rPh sb="4" eb="6">
      <t>キカン</t>
    </rPh>
    <rPh sb="7" eb="9">
      <t>シヨウ</t>
    </rPh>
    <rPh sb="9" eb="11">
      <t>デンリョク</t>
    </rPh>
    <rPh sb="11" eb="12">
      <t>リョウ</t>
    </rPh>
    <rPh sb="12" eb="14">
      <t>ゴウケイ</t>
    </rPh>
    <phoneticPr fontId="25"/>
  </si>
  <si>
    <t>・記載する料金単価は，消費税及び地方消費税相当額を含む金額とする。</t>
    <rPh sb="1" eb="3">
      <t>キサイ</t>
    </rPh>
    <rPh sb="5" eb="7">
      <t>リョウキン</t>
    </rPh>
    <rPh sb="7" eb="9">
      <t>タンカ</t>
    </rPh>
    <rPh sb="11" eb="14">
      <t>ショウヒゼイ</t>
    </rPh>
    <rPh sb="14" eb="15">
      <t>オヨ</t>
    </rPh>
    <rPh sb="16" eb="18">
      <t>チホウ</t>
    </rPh>
    <rPh sb="18" eb="21">
      <t>ショウヒゼイ</t>
    </rPh>
    <rPh sb="21" eb="23">
      <t>ソウトウ</t>
    </rPh>
    <rPh sb="23" eb="24">
      <t>ガク</t>
    </rPh>
    <rPh sb="25" eb="26">
      <t>フク</t>
    </rPh>
    <rPh sb="27" eb="29">
      <t>キンガク</t>
    </rPh>
    <phoneticPr fontId="8"/>
  </si>
  <si>
    <r>
      <t>・ピーク時間とは，夏季の毎日13時から16時までとし，休日等</t>
    </r>
    <r>
      <rPr>
        <sz val="11"/>
        <rFont val="ＭＳ Ｐゴシック"/>
        <family val="3"/>
        <charset val="128"/>
      </rPr>
      <t>(※1)の該当する時間を除く。</t>
    </r>
    <rPh sb="4" eb="6">
      <t>ジカン</t>
    </rPh>
    <rPh sb="9" eb="11">
      <t>カキ</t>
    </rPh>
    <rPh sb="12" eb="14">
      <t>マイニチ</t>
    </rPh>
    <rPh sb="16" eb="17">
      <t>ジ</t>
    </rPh>
    <rPh sb="21" eb="22">
      <t>ジ</t>
    </rPh>
    <rPh sb="27" eb="29">
      <t>キュウジツ</t>
    </rPh>
    <rPh sb="29" eb="30">
      <t>トウ</t>
    </rPh>
    <rPh sb="35" eb="37">
      <t>ガイトウ</t>
    </rPh>
    <rPh sb="39" eb="41">
      <t>ジカン</t>
    </rPh>
    <rPh sb="42" eb="43">
      <t>ノゾ</t>
    </rPh>
    <phoneticPr fontId="8"/>
  </si>
  <si>
    <t>・昼間時間とは8時から22時までとし，ピーク時間及び休日等(※1)の該当する時間を除く。</t>
    <rPh sb="24" eb="25">
      <t>オヨ</t>
    </rPh>
    <rPh sb="26" eb="28">
      <t>キュウジツ</t>
    </rPh>
    <rPh sb="28" eb="29">
      <t>トウ</t>
    </rPh>
    <rPh sb="34" eb="36">
      <t>ガイトウ</t>
    </rPh>
    <rPh sb="38" eb="40">
      <t>ジカン</t>
    </rPh>
    <rPh sb="41" eb="42">
      <t>ノゾ</t>
    </rPh>
    <phoneticPr fontId="5"/>
  </si>
  <si>
    <t>・夜間時間とは，ピーク時間及び昼間時間以外とする。</t>
    <rPh sb="1" eb="3">
      <t>ヤカン</t>
    </rPh>
    <rPh sb="3" eb="5">
      <t>ジカン</t>
    </rPh>
    <rPh sb="11" eb="13">
      <t>ジカン</t>
    </rPh>
    <rPh sb="13" eb="14">
      <t>オヨ</t>
    </rPh>
    <rPh sb="15" eb="17">
      <t>ヒルマ</t>
    </rPh>
    <rPh sb="17" eb="19">
      <t>ジカン</t>
    </rPh>
    <rPh sb="19" eb="21">
      <t>イガイ</t>
    </rPh>
    <phoneticPr fontId="8"/>
  </si>
  <si>
    <t>・料金単価は，小数点以下第２位まで記入する。</t>
    <rPh sb="1" eb="3">
      <t>リョウキン</t>
    </rPh>
    <rPh sb="3" eb="5">
      <t>タンカ</t>
    </rPh>
    <rPh sb="7" eb="10">
      <t>ショウスウテン</t>
    </rPh>
    <rPh sb="10" eb="12">
      <t>イカ</t>
    </rPh>
    <rPh sb="12" eb="13">
      <t>ダイ</t>
    </rPh>
    <rPh sb="14" eb="15">
      <t>イ</t>
    </rPh>
    <rPh sb="17" eb="19">
      <t>キニュウ</t>
    </rPh>
    <phoneticPr fontId="8"/>
  </si>
  <si>
    <t>（燃料費調整額及び再エネ賦課金については，電力需給契約書による。）</t>
    <rPh sb="1" eb="3">
      <t>ネンリョウ</t>
    </rPh>
    <rPh sb="3" eb="4">
      <t>ヒ</t>
    </rPh>
    <rPh sb="4" eb="6">
      <t>チョウセイ</t>
    </rPh>
    <rPh sb="6" eb="7">
      <t>ガク</t>
    </rPh>
    <rPh sb="7" eb="8">
      <t>オヨ</t>
    </rPh>
    <rPh sb="9" eb="10">
      <t>サイ</t>
    </rPh>
    <rPh sb="12" eb="15">
      <t>フカキン</t>
    </rPh>
    <rPh sb="21" eb="23">
      <t>デンリョク</t>
    </rPh>
    <rPh sb="23" eb="25">
      <t>ジュキュウ</t>
    </rPh>
    <rPh sb="25" eb="27">
      <t>ケイヤク</t>
    </rPh>
    <rPh sb="27" eb="28">
      <t>ショ</t>
    </rPh>
    <phoneticPr fontId="8"/>
  </si>
  <si>
    <t>1Y</t>
    <phoneticPr fontId="5"/>
  </si>
  <si>
    <t>0.5Y</t>
    <phoneticPr fontId="5"/>
  </si>
  <si>
    <t>※1　休日等とは，日曜日，「国民の祝日に関する法律」に規定する休日，1月2日，1月3日，1月4日，</t>
    <rPh sb="3" eb="5">
      <t>キュウジツ</t>
    </rPh>
    <rPh sb="5" eb="6">
      <t>トウ</t>
    </rPh>
    <rPh sb="9" eb="12">
      <t>ニチヨウビ</t>
    </rPh>
    <rPh sb="14" eb="16">
      <t>コクミン</t>
    </rPh>
    <rPh sb="17" eb="19">
      <t>シュクジツ</t>
    </rPh>
    <rPh sb="20" eb="21">
      <t>カン</t>
    </rPh>
    <rPh sb="23" eb="25">
      <t>ホウリツ</t>
    </rPh>
    <rPh sb="27" eb="29">
      <t>キテイ</t>
    </rPh>
    <rPh sb="31" eb="33">
      <t>キュウジツ</t>
    </rPh>
    <rPh sb="35" eb="36">
      <t>ガツ</t>
    </rPh>
    <rPh sb="37" eb="38">
      <t>ニチ</t>
    </rPh>
    <rPh sb="40" eb="41">
      <t>ガツ</t>
    </rPh>
    <rPh sb="42" eb="43">
      <t>ニチ</t>
    </rPh>
    <rPh sb="45" eb="46">
      <t>ガツ</t>
    </rPh>
    <rPh sb="47" eb="48">
      <t>ニチ</t>
    </rPh>
    <phoneticPr fontId="5"/>
  </si>
  <si>
    <t>　　　4月30日，5月1日，5月2日，12月29日，12月30日 及び 12月31日 をいう。</t>
    <rPh sb="4" eb="5">
      <t>ガツ</t>
    </rPh>
    <rPh sb="7" eb="8">
      <t>ニチ</t>
    </rPh>
    <rPh sb="10" eb="11">
      <t>ガツ</t>
    </rPh>
    <rPh sb="12" eb="13">
      <t>ニチ</t>
    </rPh>
    <rPh sb="15" eb="16">
      <t>ガツ</t>
    </rPh>
    <rPh sb="17" eb="18">
      <t>ニチ</t>
    </rPh>
    <rPh sb="21" eb="22">
      <t>ガツ</t>
    </rPh>
    <rPh sb="24" eb="25">
      <t>ニチ</t>
    </rPh>
    <rPh sb="28" eb="29">
      <t>ガツ</t>
    </rPh>
    <rPh sb="31" eb="32">
      <t>ニチ</t>
    </rPh>
    <rPh sb="33" eb="34">
      <t>オヨ</t>
    </rPh>
    <rPh sb="38" eb="39">
      <t>ガツ</t>
    </rPh>
    <rPh sb="41" eb="42">
      <t>ニチ</t>
    </rPh>
    <phoneticPr fontId="5"/>
  </si>
  <si>
    <t>契約電力(予定) (kW)</t>
    <rPh sb="0" eb="2">
      <t>ケイヤク</t>
    </rPh>
    <rPh sb="2" eb="4">
      <t>デンリョク</t>
    </rPh>
    <rPh sb="5" eb="7">
      <t>ヨテイ</t>
    </rPh>
    <phoneticPr fontId="25"/>
  </si>
  <si>
    <t>契約電力(実績) (kW)</t>
    <rPh sb="5" eb="7">
      <t>ジッセキ</t>
    </rPh>
    <phoneticPr fontId="5"/>
  </si>
  <si>
    <t>力率(予定) (％)</t>
    <rPh sb="0" eb="2">
      <t>リキリツ</t>
    </rPh>
    <rPh sb="3" eb="5">
      <t>ヨテイ</t>
    </rPh>
    <phoneticPr fontId="25"/>
  </si>
  <si>
    <t>力率(実績) (％)</t>
    <rPh sb="0" eb="2">
      <t>リキリツ</t>
    </rPh>
    <rPh sb="3" eb="5">
      <t>ジッセキ</t>
    </rPh>
    <phoneticPr fontId="25"/>
  </si>
  <si>
    <t>契約電力(実績) (kW)</t>
    <rPh sb="0" eb="2">
      <t>ケイヤク</t>
    </rPh>
    <rPh sb="2" eb="4">
      <t>デンリョク</t>
    </rPh>
    <rPh sb="5" eb="7">
      <t>ジッセキ</t>
    </rPh>
    <phoneticPr fontId="25"/>
  </si>
  <si>
    <t>力率(予定） (％)</t>
    <rPh sb="0" eb="2">
      <t>リキリツ</t>
    </rPh>
    <rPh sb="3" eb="5">
      <t>ヨテイ</t>
    </rPh>
    <phoneticPr fontId="25"/>
  </si>
  <si>
    <t>《 　参考情報　 》</t>
    <rPh sb="3" eb="5">
      <t>サンコウ</t>
    </rPh>
    <rPh sb="5" eb="7">
      <t>ジョウホウ</t>
    </rPh>
    <phoneticPr fontId="5"/>
  </si>
  <si>
    <t>電力量(kWh)</t>
    <rPh sb="0" eb="2">
      <t>デンリョク</t>
    </rPh>
    <rPh sb="2" eb="3">
      <t>リョウ</t>
    </rPh>
    <phoneticPr fontId="5"/>
  </si>
  <si>
    <t>期間</t>
    <rPh sb="0" eb="2">
      <t>キカン</t>
    </rPh>
    <phoneticPr fontId="5"/>
  </si>
  <si>
    <t>入札金額積算内訳書</t>
    <phoneticPr fontId="25"/>
  </si>
  <si>
    <t>南中山配水所</t>
  </si>
  <si>
    <t>館送水ポンプ場</t>
  </si>
  <si>
    <t>赤坂配水所</t>
  </si>
  <si>
    <t>寺岡配水所</t>
  </si>
  <si>
    <t>施設番号</t>
    <rPh sb="0" eb="2">
      <t>シセツ</t>
    </rPh>
    <rPh sb="2" eb="4">
      <t>バンゴウ</t>
    </rPh>
    <phoneticPr fontId="5"/>
  </si>
  <si>
    <t>2.5Y</t>
    <phoneticPr fontId="5"/>
  </si>
  <si>
    <t>円 (2.5Y)</t>
    <rPh sb="0" eb="1">
      <t>エン</t>
    </rPh>
    <phoneticPr fontId="5"/>
  </si>
  <si>
    <t>　　← 契約期間（２年６ヶ月） 使用電力料</t>
    <rPh sb="4" eb="6">
      <t>ケイヤク</t>
    </rPh>
    <rPh sb="6" eb="8">
      <t>キカン</t>
    </rPh>
    <rPh sb="10" eb="11">
      <t>ネン</t>
    </rPh>
    <rPh sb="13" eb="14">
      <t>ゲツ</t>
    </rPh>
    <rPh sb="16" eb="18">
      <t>シヨウ</t>
    </rPh>
    <rPh sb="18" eb="20">
      <t>デンリョク</t>
    </rPh>
    <rPh sb="20" eb="21">
      <t>リョウ</t>
    </rPh>
    <phoneticPr fontId="5"/>
  </si>
  <si>
    <t>（電力需給契約書　明細）</t>
    <rPh sb="1" eb="3">
      <t>デンリョク</t>
    </rPh>
    <rPh sb="3" eb="5">
      <t>ジュキュウ</t>
    </rPh>
    <rPh sb="5" eb="8">
      <t>ケイヤクショ</t>
    </rPh>
    <rPh sb="9" eb="11">
      <t>メイサイ</t>
    </rPh>
    <phoneticPr fontId="5"/>
  </si>
  <si>
    <t>件 名 ：</t>
    <rPh sb="0" eb="1">
      <t>ケン</t>
    </rPh>
    <rPh sb="2" eb="3">
      <t>メイ</t>
    </rPh>
    <phoneticPr fontId="5"/>
  </si>
  <si>
    <t>電力料金単価（円／ｋＷｈ）</t>
    <rPh sb="0" eb="2">
      <t>デンリョク</t>
    </rPh>
    <rPh sb="2" eb="4">
      <t>リョウキン</t>
    </rPh>
    <rPh sb="4" eb="6">
      <t>タンカ</t>
    </rPh>
    <phoneticPr fontId="5"/>
  </si>
  <si>
    <t>基本料金単価（円／ｋＷ）※契約電力１ヶ月当たり</t>
    <rPh sb="0" eb="2">
      <t>キホン</t>
    </rPh>
    <rPh sb="2" eb="4">
      <t>リョウキン</t>
    </rPh>
    <rPh sb="4" eb="6">
      <t>タンカ</t>
    </rPh>
    <rPh sb="13" eb="15">
      <t>ケイヤク</t>
    </rPh>
    <rPh sb="15" eb="17">
      <t>デンリョク</t>
    </rPh>
    <rPh sb="19" eb="20">
      <t>ゲツ</t>
    </rPh>
    <rPh sb="20" eb="21">
      <t>ア</t>
    </rPh>
    <phoneticPr fontId="5"/>
  </si>
  <si>
    <t>円／ｋW</t>
    <rPh sb="0" eb="1">
      <t>エン</t>
    </rPh>
    <phoneticPr fontId="5"/>
  </si>
  <si>
    <t>円／ｋＷｈ</t>
    <phoneticPr fontId="5"/>
  </si>
  <si>
    <t>ピーク</t>
    <phoneticPr fontId="5"/>
  </si>
  <si>
    <t>夜間</t>
    <rPh sb="0" eb="2">
      <t>ヤカン</t>
    </rPh>
    <phoneticPr fontId="5"/>
  </si>
  <si>
    <t>その他季</t>
    <rPh sb="2" eb="3">
      <t>タ</t>
    </rPh>
    <rPh sb="3" eb="4">
      <t>キ</t>
    </rPh>
    <phoneticPr fontId="5"/>
  </si>
  <si>
    <t>夏季</t>
    <rPh sb="0" eb="1">
      <t>ナツ</t>
    </rPh>
    <rPh sb="1" eb="2">
      <t>キ</t>
    </rPh>
    <phoneticPr fontId="5"/>
  </si>
  <si>
    <t>割引率</t>
    <rPh sb="0" eb="2">
      <t>ワリビキ</t>
    </rPh>
    <rPh sb="2" eb="3">
      <t>リツ</t>
    </rPh>
    <phoneticPr fontId="5"/>
  </si>
  <si>
    <t>施設名称（所在地）／ 契約単価 ／割引率</t>
    <rPh sb="0" eb="2">
      <t>シセツ</t>
    </rPh>
    <rPh sb="2" eb="4">
      <t>メイショウ</t>
    </rPh>
    <rPh sb="5" eb="8">
      <t>ショザイチ</t>
    </rPh>
    <rPh sb="11" eb="13">
      <t>ケイヤク</t>
    </rPh>
    <rPh sb="13" eb="15">
      <t>タンカ</t>
    </rPh>
    <rPh sb="17" eb="19">
      <t>ワリビキ</t>
    </rPh>
    <rPh sb="19" eb="20">
      <t>リツ</t>
    </rPh>
    <phoneticPr fontId="5"/>
  </si>
  <si>
    <t>長期割引額 (円)</t>
    <rPh sb="0" eb="2">
      <t>チョウキ</t>
    </rPh>
    <rPh sb="2" eb="4">
      <t>ワリビキ</t>
    </rPh>
    <rPh sb="4" eb="5">
      <t>ガク</t>
    </rPh>
    <phoneticPr fontId="25"/>
  </si>
  <si>
    <t>L=b*右欄単価</t>
    <phoneticPr fontId="25"/>
  </si>
  <si>
    <t>Σ(g～k)-L 【整数止】</t>
    <rPh sb="10" eb="12">
      <t>セイスウ</t>
    </rPh>
    <rPh sb="12" eb="13">
      <t>ト</t>
    </rPh>
    <phoneticPr fontId="25"/>
  </si>
  <si>
    <t xml:space="preserve"> 円　《 入 札 書 記 載 額 》</t>
    <rPh sb="1" eb="2">
      <t>エン</t>
    </rPh>
    <rPh sb="5" eb="6">
      <t>イリ</t>
    </rPh>
    <rPh sb="7" eb="8">
      <t>サツ</t>
    </rPh>
    <rPh sb="9" eb="10">
      <t>ショ</t>
    </rPh>
    <rPh sb="11" eb="12">
      <t>キ</t>
    </rPh>
    <rPh sb="13" eb="14">
      <t>ミツル</t>
    </rPh>
    <rPh sb="15" eb="16">
      <t>ガク</t>
    </rPh>
    <phoneticPr fontId="5"/>
  </si>
  <si>
    <t>＝</t>
    <phoneticPr fontId="25"/>
  </si>
  <si>
    <t>(税込み)</t>
    <rPh sb="1" eb="3">
      <t>ゼイコ</t>
    </rPh>
    <phoneticPr fontId="5"/>
  </si>
  <si>
    <t>ｽﾏｰﾄﾒｰﾀｰ設置状況：</t>
    <rPh sb="8" eb="10">
      <t>セッチ</t>
    </rPh>
    <rPh sb="10" eb="12">
      <t>ジョウキョウ</t>
    </rPh>
    <phoneticPr fontId="5"/>
  </si>
  <si>
    <t>（小数点以下を四捨五入）</t>
    <rPh sb="1" eb="3">
      <t>ショウスウ</t>
    </rPh>
    <rPh sb="4" eb="6">
      <t>イカ</t>
    </rPh>
    <rPh sb="7" eb="11">
      <t>シシャゴニュウ</t>
    </rPh>
    <phoneticPr fontId="25"/>
  </si>
  <si>
    <t>設計金額 (税込み)</t>
    <rPh sb="0" eb="2">
      <t>セッケイ</t>
    </rPh>
    <rPh sb="2" eb="4">
      <t>キンガク</t>
    </rPh>
    <rPh sb="6" eb="8">
      <t>ゼイコ</t>
    </rPh>
    <phoneticPr fontId="25"/>
  </si>
  <si>
    <t>・入札書の金額と本内訳書の入札書記入額（税込み金額）の金額が一致しなければならない。</t>
    <rPh sb="1" eb="3">
      <t>ニュウサツ</t>
    </rPh>
    <rPh sb="3" eb="4">
      <t>ショ</t>
    </rPh>
    <rPh sb="5" eb="7">
      <t>キンガク</t>
    </rPh>
    <rPh sb="8" eb="9">
      <t>ホン</t>
    </rPh>
    <rPh sb="9" eb="12">
      <t>ウチワケショ</t>
    </rPh>
    <rPh sb="13" eb="15">
      <t>ニュウサツ</t>
    </rPh>
    <rPh sb="15" eb="16">
      <t>ショ</t>
    </rPh>
    <rPh sb="16" eb="17">
      <t>キ</t>
    </rPh>
    <rPh sb="18" eb="19">
      <t>ガク</t>
    </rPh>
    <rPh sb="20" eb="21">
      <t>ゼイ</t>
    </rPh>
    <rPh sb="21" eb="22">
      <t>コ</t>
    </rPh>
    <rPh sb="23" eb="25">
      <t>キンガク</t>
    </rPh>
    <rPh sb="27" eb="29">
      <t>キンガク</t>
    </rPh>
    <rPh sb="30" eb="32">
      <t>イッチ</t>
    </rPh>
    <phoneticPr fontId="8"/>
  </si>
  <si>
    <t>仙台市水道局　綱木坂送水ポンプ場外５施設 電力需給</t>
    <rPh sb="0" eb="2">
      <t>センダイ</t>
    </rPh>
    <rPh sb="2" eb="3">
      <t>シ</t>
    </rPh>
    <rPh sb="3" eb="5">
      <t>スイドウ</t>
    </rPh>
    <rPh sb="5" eb="6">
      <t>キョク</t>
    </rPh>
    <rPh sb="7" eb="8">
      <t>ツナ</t>
    </rPh>
    <rPh sb="8" eb="10">
      <t>キサカ</t>
    </rPh>
    <rPh sb="10" eb="12">
      <t>ソウスイ</t>
    </rPh>
    <rPh sb="15" eb="16">
      <t>ジョウ</t>
    </rPh>
    <rPh sb="16" eb="17">
      <t>ガイ</t>
    </rPh>
    <rPh sb="18" eb="20">
      <t>シセツ</t>
    </rPh>
    <rPh sb="21" eb="23">
      <t>デンリョク</t>
    </rPh>
    <rPh sb="23" eb="25">
      <t>ジュキュウ</t>
    </rPh>
    <phoneticPr fontId="5"/>
  </si>
  <si>
    <t>2022.10月
～2023.9月
実績</t>
    <rPh sb="7" eb="8">
      <t>ガツ</t>
    </rPh>
    <rPh sb="16" eb="17">
      <t>ガツ</t>
    </rPh>
    <rPh sb="18" eb="20">
      <t>ジッセキ</t>
    </rPh>
    <phoneticPr fontId="5"/>
  </si>
  <si>
    <t>令和４年</t>
    <rPh sb="0" eb="2">
      <t>レイワ</t>
    </rPh>
    <rPh sb="3" eb="4">
      <t>ネン</t>
    </rPh>
    <phoneticPr fontId="25"/>
  </si>
  <si>
    <t>【１／３】</t>
    <phoneticPr fontId="5"/>
  </si>
  <si>
    <t>【２／３】</t>
    <phoneticPr fontId="5"/>
  </si>
  <si>
    <t>【３／３】</t>
    <phoneticPr fontId="5"/>
  </si>
  <si>
    <t>３年</t>
    <rPh sb="1" eb="2">
      <t>ネン</t>
    </rPh>
    <phoneticPr fontId="5"/>
  </si>
  <si>
    <t>①×３年間</t>
    <rPh sb="3" eb="5">
      <t>ネンカン</t>
    </rPh>
    <phoneticPr fontId="5"/>
  </si>
  <si>
    <t>４月</t>
  </si>
  <si>
    <t>令和５年</t>
    <phoneticPr fontId="5"/>
  </si>
  <si>
    <t>使用電力料 (円)税抜き</t>
    <rPh sb="0" eb="2">
      <t>シヨウ</t>
    </rPh>
    <rPh sb="2" eb="4">
      <t>デンリョク</t>
    </rPh>
    <rPh sb="4" eb="5">
      <t>リョウ</t>
    </rPh>
    <rPh sb="7" eb="8">
      <t>エン</t>
    </rPh>
    <rPh sb="9" eb="11">
      <t>ゼイヌ</t>
    </rPh>
    <phoneticPr fontId="25"/>
  </si>
  <si>
    <t>消費税相当額（円）</t>
    <rPh sb="0" eb="3">
      <t>ショウヒゼイ</t>
    </rPh>
    <rPh sb="3" eb="6">
      <t>ソウトウガク</t>
    </rPh>
    <rPh sb="7" eb="8">
      <t>エン</t>
    </rPh>
    <phoneticPr fontId="5"/>
  </si>
  <si>
    <t>×3年間</t>
    <rPh sb="2" eb="4">
      <t>ネンカン</t>
    </rPh>
    <phoneticPr fontId="5"/>
  </si>
  <si>
    <t>合計</t>
    <rPh sb="0" eb="2">
      <t>ゴウケイ</t>
    </rPh>
    <phoneticPr fontId="5"/>
  </si>
  <si>
    <t>綱木坂送水ポンプ場</t>
  </si>
  <si>
    <t>仙台市青葉区芋沢字綱木坂地内</t>
  </si>
  <si>
    <t>無し</t>
  </si>
  <si>
    <t>未設置</t>
  </si>
  <si>
    <t>計 1,885,898 kWh</t>
  </si>
  <si>
    <t>平均 332.1 kW</t>
  </si>
  <si>
    <t>平均 99.5 %</t>
  </si>
  <si>
    <t>平均 68.3 %</t>
  </si>
  <si>
    <t>将監送水ポンプ場</t>
  </si>
  <si>
    <t>仙台市泉区将監１０丁目３８－８</t>
  </si>
  <si>
    <t>設置済</t>
  </si>
  <si>
    <t>計 481,904 kWh</t>
  </si>
  <si>
    <t>平均 132. kW</t>
  </si>
  <si>
    <t>平均 96.58 %</t>
  </si>
  <si>
    <t>平均 47.29 %</t>
  </si>
  <si>
    <t>仙台市水道局　綱木坂送水ポンプ場外５施設 電力需給</t>
  </si>
  <si>
    <t>３年</t>
  </si>
  <si>
    <t>仙台市泉区南中山５丁目４－１３</t>
  </si>
  <si>
    <t>計 246,507 kWh</t>
  </si>
  <si>
    <t>平均 86.7 kW</t>
  </si>
  <si>
    <t>平均 96 %</t>
  </si>
  <si>
    <t>2022.10月
～2023.9月
実績</t>
  </si>
  <si>
    <t>平均 35.18 %</t>
  </si>
  <si>
    <t>仙台市青葉区芋沢青野木２９７－２</t>
  </si>
  <si>
    <t>計 181,305 kWh</t>
  </si>
  <si>
    <t>平均 45.7 kW</t>
  </si>
  <si>
    <t>平均 100 %</t>
  </si>
  <si>
    <t>平均 50.35 %</t>
  </si>
  <si>
    <t>仙台市泉区紫山４丁目６１</t>
  </si>
  <si>
    <t>計 183,249 kWh</t>
  </si>
  <si>
    <t>平均 45.2 kW</t>
  </si>
  <si>
    <t>平均 98 %</t>
  </si>
  <si>
    <t>平均 48.19 %</t>
  </si>
  <si>
    <t>仙台市泉区館７丁目１－３</t>
  </si>
  <si>
    <t>計 370,736 kWh</t>
  </si>
  <si>
    <t>平均 84.1 kW</t>
  </si>
  <si>
    <t>平均 99.75 %</t>
  </si>
  <si>
    <t>平均 56.5 %</t>
  </si>
  <si>
    <t>仙台市水道局　綱木坂送水ポンプ場外５施設 電力需給 （単年合計）</t>
  </si>
  <si>
    <t>綱木坂送水ポンプ場 　( 仙台市青葉区芋沢字綱木坂地内 )</t>
  </si>
  <si>
    <t>将監送水ポンプ場 　( 仙台市泉区将監１０丁目３８－８ )</t>
  </si>
  <si>
    <t>南中山配水所 　( 仙台市泉区南中山５丁目４－１３ )</t>
  </si>
  <si>
    <t>赤坂配水所 　( 仙台市青葉区芋沢青野木２９７－２ )</t>
  </si>
  <si>
    <t>寺岡配水所 　( 仙台市泉区紫山４丁目６１ )</t>
  </si>
  <si>
    <t>館送水ポンプ場 　( 仙台市泉区館７丁目１－３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</si>
</sst>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76" formatCode="[$-411]ggge&quot;年&quot;m&quot;月&quot;d&quot;日&quot;;@"/>
    <numFmt numFmtId="177" formatCode="#,##0&quot;kwh&quot;"/>
    <numFmt numFmtId="178" formatCode="&quot;（平均）&quot;#,##0&quot;kw&quot;"/>
    <numFmt numFmtId="179" formatCode="&quot;使用電力量×&quot;0%"/>
    <numFmt numFmtId="180" formatCode="#,##0.00&quot;円/kw&quot;"/>
    <numFmt numFmtId="181" formatCode="#,##0.00&quot;円/kwh&quot;"/>
    <numFmt numFmtId="182" formatCode="#,##0.0_ ;[Red]\-#,##0.0\ "/>
    <numFmt numFmtId="183" formatCode="#,###&quot; 円&quot;"/>
    <numFmt numFmtId="184" formatCode="#,##0&quot; kWh&quot;"/>
    <numFmt numFmtId="185" formatCode="#,###&quot; 円/年&quot;"/>
    <numFmt numFmtId="186" formatCode="0.0_);[Red]\(0.0\)"/>
    <numFmt numFmtId="187" formatCode="&quot;(最大) &quot;#,##0&quot; kW&quot;"/>
    <numFmt numFmtId="188" formatCode="#&quot; kW&quot;"/>
    <numFmt numFmtId="189" formatCode="0_);[Red]\(0\)"/>
    <numFmt numFmtId="190" formatCode="&quot;施設番号 第 &quot;##&quot; 号&quot;"/>
    <numFmt numFmtId="191" formatCode="#&quot; kVA&quot;"/>
  </numFmts>
  <fonts count="4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2"/>
      <name val="ＭＳ Ｐゴシック"/>
      <family val="3"/>
      <charset val="128"/>
    </font>
    <font>
      <sz val="11"/>
      <color rgb="FFFF0000"/>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b/>
      <sz val="12"/>
      <name val="ＭＳ Ｐゴシック"/>
      <family val="3"/>
      <charset val="128"/>
    </font>
    <font>
      <b/>
      <sz val="14"/>
      <name val="ＭＳ Ｐゴシック"/>
      <family val="3"/>
      <charset val="128"/>
    </font>
    <font>
      <b/>
      <sz val="18"/>
      <name val="ＭＳ Ｐゴシック"/>
      <family val="3"/>
      <charset val="128"/>
    </font>
    <font>
      <sz val="11"/>
      <name val="ＭＳ ゴシック"/>
      <family val="3"/>
      <charset val="128"/>
    </font>
    <font>
      <b/>
      <sz val="12"/>
      <name val="ＭＳ ゴシック"/>
      <family val="3"/>
      <charset val="128"/>
    </font>
    <font>
      <u/>
      <sz val="11"/>
      <color theme="10"/>
      <name val="ＭＳ Ｐゴシック"/>
      <family val="3"/>
      <charset val="128"/>
    </font>
    <font>
      <sz val="12"/>
      <name val="メイリオ"/>
      <family val="3"/>
      <charset val="128"/>
    </font>
    <font>
      <b/>
      <sz val="14"/>
      <name val="ＭＳ ゴシック"/>
      <family val="3"/>
      <charset val="128"/>
    </font>
    <font>
      <sz val="11"/>
      <color theme="0"/>
      <name val="ＭＳ Ｐゴシック"/>
      <family val="3"/>
      <charset val="128"/>
    </font>
    <font>
      <u/>
      <sz val="11"/>
      <color theme="0"/>
      <name val="ＭＳ Ｐゴシック"/>
      <family val="3"/>
      <charset val="128"/>
    </font>
    <font>
      <sz val="9"/>
      <color theme="0"/>
      <name val="ＭＳ Ｐゴシック"/>
      <family val="3"/>
      <charset val="128"/>
    </font>
  </fonts>
  <fills count="39">
    <fill>
      <patternFill patternType="none"/>
    </fill>
    <fill>
      <patternFill patternType="gray125"/>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2F2F2"/>
      </patternFill>
    </fill>
    <fill>
      <patternFill patternType="solid">
        <fgColor rgb="FFFFCC99"/>
      </patternFill>
    </fill>
    <fill>
      <patternFill patternType="solid">
        <fgColor rgb="FFC6EFCE"/>
      </patternFill>
    </fill>
    <fill>
      <patternFill patternType="solid">
        <fgColor theme="0"/>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39997558519241921"/>
        <bgColor indexed="65"/>
      </patternFill>
    </fill>
    <fill>
      <patternFill patternType="solid">
        <fgColor theme="9" tint="0.39997558519241921"/>
        <bgColor indexed="65"/>
      </patternFill>
    </fill>
    <fill>
      <patternFill patternType="solid">
        <fgColor theme="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FFFF66"/>
        <bgColor indexed="64"/>
      </patternFill>
    </fill>
    <fill>
      <patternFill patternType="solid">
        <fgColor rgb="FFFFFF00"/>
        <bgColor indexed="64"/>
      </patternFill>
    </fill>
  </fills>
  <borders count="79">
    <border>
      <left/>
      <right/>
      <top/>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style="hair">
        <color auto="1"/>
      </bottom>
      <diagonal/>
    </border>
    <border>
      <left/>
      <right style="thin">
        <color auto="1"/>
      </right>
      <top style="medium">
        <color auto="1"/>
      </top>
      <bottom style="hair">
        <color auto="1"/>
      </bottom>
      <diagonal/>
    </border>
    <border>
      <left style="thin">
        <color auto="1"/>
      </left>
      <right style="thin">
        <color auto="1"/>
      </right>
      <top style="medium">
        <color auto="1"/>
      </top>
      <bottom style="hair">
        <color auto="1"/>
      </bottom>
      <diagonal/>
    </border>
    <border>
      <left style="medium">
        <color auto="1"/>
      </left>
      <right style="medium">
        <color auto="1"/>
      </right>
      <top style="hair">
        <color auto="1"/>
      </top>
      <bottom/>
      <diagonal/>
    </border>
    <border>
      <left/>
      <right style="thin">
        <color auto="1"/>
      </right>
      <top style="hair">
        <color auto="1"/>
      </top>
      <bottom/>
      <diagonal/>
    </border>
    <border>
      <left style="thin">
        <color auto="1"/>
      </left>
      <right style="thin">
        <color auto="1"/>
      </right>
      <top style="hair">
        <color auto="1"/>
      </top>
      <bottom/>
      <diagonal/>
    </border>
    <border>
      <left style="medium">
        <color auto="1"/>
      </left>
      <right style="medium">
        <color auto="1"/>
      </right>
      <top style="hair">
        <color auto="1"/>
      </top>
      <bottom style="medium">
        <color auto="1"/>
      </bottom>
      <diagonal/>
    </border>
    <border>
      <left/>
      <right style="thin">
        <color auto="1"/>
      </right>
      <top style="hair">
        <color auto="1"/>
      </top>
      <bottom style="medium">
        <color auto="1"/>
      </bottom>
      <diagonal/>
    </border>
    <border>
      <left style="medium">
        <color auto="1"/>
      </left>
      <right style="medium">
        <color auto="1"/>
      </right>
      <top style="hair">
        <color auto="1"/>
      </top>
      <bottom style="hair">
        <color auto="1"/>
      </bottom>
      <diagonal/>
    </border>
    <border>
      <left style="medium">
        <color auto="1"/>
      </left>
      <right style="medium">
        <color auto="1"/>
      </right>
      <top/>
      <bottom/>
      <diagonal/>
    </border>
    <border diagonalDown="1">
      <left style="medium">
        <color auto="1"/>
      </left>
      <right/>
      <top style="medium">
        <color auto="1"/>
      </top>
      <bottom/>
      <diagonal style="hair">
        <color auto="1"/>
      </diagonal>
    </border>
    <border diagonalDown="1">
      <left/>
      <right style="medium">
        <color auto="1"/>
      </right>
      <top style="medium">
        <color auto="1"/>
      </top>
      <bottom/>
      <diagonal style="hair">
        <color auto="1"/>
      </diagonal>
    </border>
    <border diagonalDown="1">
      <left style="medium">
        <color auto="1"/>
      </left>
      <right/>
      <top/>
      <bottom style="medium">
        <color auto="1"/>
      </bottom>
      <diagonal style="hair">
        <color auto="1"/>
      </diagonal>
    </border>
    <border diagonalDown="1">
      <left/>
      <right style="medium">
        <color auto="1"/>
      </right>
      <top/>
      <bottom style="medium">
        <color auto="1"/>
      </bottom>
      <diagonal style="hair">
        <color auto="1"/>
      </diagonal>
    </border>
    <border>
      <left/>
      <right/>
      <top style="medium">
        <color auto="1"/>
      </top>
      <bottom style="thin">
        <color indexed="64"/>
      </bottom>
      <diagonal/>
    </border>
    <border>
      <left style="medium">
        <color auto="1"/>
      </left>
      <right style="thin">
        <color auto="1"/>
      </right>
      <top style="medium">
        <color auto="1"/>
      </top>
      <bottom style="hair">
        <color auto="1"/>
      </bottom>
      <diagonal/>
    </border>
    <border>
      <left style="thin">
        <color auto="1"/>
      </left>
      <right style="medium">
        <color auto="1"/>
      </right>
      <top style="medium">
        <color auto="1"/>
      </top>
      <bottom style="hair">
        <color auto="1"/>
      </bottom>
      <diagonal/>
    </border>
    <border>
      <left style="medium">
        <color auto="1"/>
      </left>
      <right style="thin">
        <color auto="1"/>
      </right>
      <top style="hair">
        <color auto="1"/>
      </top>
      <bottom/>
      <diagonal/>
    </border>
    <border>
      <left style="thin">
        <color auto="1"/>
      </left>
      <right style="medium">
        <color auto="1"/>
      </right>
      <top style="hair">
        <color auto="1"/>
      </top>
      <bottom/>
      <diagonal/>
    </border>
    <border>
      <left style="medium">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diagonalDown="1">
      <left style="medium">
        <color auto="1"/>
      </left>
      <right style="thin">
        <color auto="1"/>
      </right>
      <top style="hair">
        <color auto="1"/>
      </top>
      <bottom style="hair">
        <color indexed="64"/>
      </bottom>
      <diagonal style="hair">
        <color theme="0" tint="-0.34998626667073579"/>
      </diagonal>
    </border>
    <border diagonalDown="1">
      <left/>
      <right style="thin">
        <color indexed="64"/>
      </right>
      <top style="hair">
        <color auto="1"/>
      </top>
      <bottom style="hair">
        <color indexed="64"/>
      </bottom>
      <diagonal style="hair">
        <color theme="0" tint="-0.34998626667073579"/>
      </diagonal>
    </border>
    <border diagonalDown="1">
      <left style="thin">
        <color indexed="64"/>
      </left>
      <right style="thin">
        <color indexed="64"/>
      </right>
      <top style="hair">
        <color auto="1"/>
      </top>
      <bottom style="hair">
        <color indexed="64"/>
      </bottom>
      <diagonal style="hair">
        <color theme="0" tint="-0.34998626667073579"/>
      </diagonal>
    </border>
    <border diagonalDown="1">
      <left style="thin">
        <color auto="1"/>
      </left>
      <right style="medium">
        <color auto="1"/>
      </right>
      <top style="hair">
        <color auto="1"/>
      </top>
      <bottom style="hair">
        <color indexed="64"/>
      </bottom>
      <diagonal style="hair">
        <color theme="0" tint="-0.34998626667073579"/>
      </diagonal>
    </border>
    <border diagonalDown="1">
      <left/>
      <right style="thin">
        <color indexed="64"/>
      </right>
      <top style="hair">
        <color auto="1"/>
      </top>
      <bottom style="hair">
        <color indexed="64"/>
      </bottom>
      <diagonal style="hair">
        <color theme="0" tint="-0.24994659260841701"/>
      </diagonal>
    </border>
    <border diagonalDown="1">
      <left style="medium">
        <color auto="1"/>
      </left>
      <right style="thin">
        <color auto="1"/>
      </right>
      <top style="hair">
        <color auto="1"/>
      </top>
      <bottom style="hair">
        <color indexed="64"/>
      </bottom>
      <diagonal style="hair">
        <color theme="0" tint="-0.24994659260841701"/>
      </diagonal>
    </border>
    <border diagonalDown="1">
      <left style="thin">
        <color indexed="64"/>
      </left>
      <right style="thin">
        <color indexed="64"/>
      </right>
      <top style="hair">
        <color auto="1"/>
      </top>
      <bottom style="hair">
        <color indexed="64"/>
      </bottom>
      <diagonal style="hair">
        <color theme="0" tint="-0.24994659260841701"/>
      </diagonal>
    </border>
    <border diagonalDown="1">
      <left style="thin">
        <color auto="1"/>
      </left>
      <right style="medium">
        <color auto="1"/>
      </right>
      <top style="hair">
        <color auto="1"/>
      </top>
      <bottom style="hair">
        <color indexed="64"/>
      </bottom>
      <diagonal style="hair">
        <color theme="0" tint="-0.24994659260841701"/>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auto="1"/>
      </left>
      <right style="medium">
        <color auto="1"/>
      </right>
      <top/>
      <bottom style="hair">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indexed="64"/>
      </left>
      <right/>
      <top/>
      <bottom/>
      <diagonal/>
    </border>
    <border>
      <left/>
      <right style="thin">
        <color indexed="64"/>
      </right>
      <top/>
      <bottom/>
      <diagonal/>
    </border>
    <border>
      <left/>
      <right style="medium">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auto="1"/>
      </left>
      <right style="medium">
        <color auto="1"/>
      </right>
      <top/>
      <bottom style="hair">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s>
  <cellStyleXfs count="90">
    <xf numFmtId="0" fontId="0" fillId="0" borderId="0"/>
    <xf numFmtId="9" fontId="4" fillId="0" borderId="0" applyFont="0" applyFill="0" applyBorder="0" applyAlignment="0" applyProtection="0"/>
    <xf numFmtId="38" fontId="4" fillId="0" borderId="0" applyFont="0" applyFill="0" applyBorder="0" applyAlignment="0" applyProtection="0"/>
    <xf numFmtId="0" fontId="8" fillId="0" borderId="0">
      <alignment vertical="center"/>
    </xf>
    <xf numFmtId="0" fontId="9" fillId="0" borderId="0" applyNumberFormat="0" applyFill="0" applyBorder="0" applyAlignment="0" applyProtection="0">
      <alignment vertical="center"/>
    </xf>
    <xf numFmtId="0" fontId="10" fillId="0" borderId="16" applyNumberFormat="0" applyFill="0" applyAlignment="0" applyProtection="0">
      <alignment vertical="center"/>
    </xf>
    <xf numFmtId="0" fontId="11" fillId="0" borderId="17" applyNumberFormat="0" applyFill="0" applyAlignment="0" applyProtection="0">
      <alignment vertical="center"/>
    </xf>
    <xf numFmtId="0" fontId="12" fillId="0" borderId="18" applyNumberFormat="0" applyFill="0" applyAlignment="0" applyProtection="0">
      <alignment vertical="center"/>
    </xf>
    <xf numFmtId="0" fontId="12" fillId="0" borderId="0" applyNumberFormat="0" applyFill="0" applyBorder="0" applyAlignment="0" applyProtection="0">
      <alignment vertical="center"/>
    </xf>
    <xf numFmtId="0" fontId="13" fillId="24" borderId="0" applyNumberFormat="0" applyBorder="0" applyAlignment="0" applyProtection="0">
      <alignment vertical="center"/>
    </xf>
    <xf numFmtId="0" fontId="14" fillId="21" borderId="0" applyNumberFormat="0" applyBorder="0" applyAlignment="0" applyProtection="0">
      <alignment vertical="center"/>
    </xf>
    <xf numFmtId="0" fontId="15" fillId="19" borderId="0" applyNumberFormat="0" applyBorder="0" applyAlignment="0" applyProtection="0">
      <alignment vertical="center"/>
    </xf>
    <xf numFmtId="0" fontId="16" fillId="23" borderId="15" applyNumberFormat="0" applyAlignment="0" applyProtection="0">
      <alignment vertical="center"/>
    </xf>
    <xf numFmtId="0" fontId="17" fillId="22" borderId="20" applyNumberFormat="0" applyAlignment="0" applyProtection="0">
      <alignment vertical="center"/>
    </xf>
    <xf numFmtId="0" fontId="18" fillId="22" borderId="15" applyNumberFormat="0" applyAlignment="0" applyProtection="0">
      <alignment vertical="center"/>
    </xf>
    <xf numFmtId="0" fontId="19" fillId="0" borderId="14" applyNumberFormat="0" applyFill="0" applyAlignment="0" applyProtection="0">
      <alignment vertical="center"/>
    </xf>
    <xf numFmtId="0" fontId="20" fillId="18" borderId="12" applyNumberFormat="0" applyAlignment="0" applyProtection="0">
      <alignment vertical="center"/>
    </xf>
    <xf numFmtId="0" fontId="21" fillId="0" borderId="0" applyNumberFormat="0" applyFill="0" applyBorder="0" applyAlignment="0" applyProtection="0">
      <alignment vertical="center"/>
    </xf>
    <xf numFmtId="0" fontId="8" fillId="20" borderId="13" applyNumberFormat="0" applyFont="0" applyAlignment="0" applyProtection="0">
      <alignment vertical="center"/>
    </xf>
    <xf numFmtId="0" fontId="22" fillId="0" borderId="0" applyNumberFormat="0" applyFill="0" applyBorder="0" applyAlignment="0" applyProtection="0">
      <alignment vertical="center"/>
    </xf>
    <xf numFmtId="0" fontId="23" fillId="0" borderId="19" applyNumberFormat="0" applyFill="0" applyAlignment="0" applyProtection="0">
      <alignment vertical="center"/>
    </xf>
    <xf numFmtId="0" fontId="24" fillId="12" borderId="0" applyNumberFormat="0" applyBorder="0" applyAlignment="0" applyProtection="0">
      <alignment vertical="center"/>
    </xf>
    <xf numFmtId="0" fontId="8" fillId="26" borderId="0" applyNumberFormat="0" applyBorder="0" applyAlignment="0" applyProtection="0">
      <alignment vertical="center"/>
    </xf>
    <xf numFmtId="0" fontId="8" fillId="4" borderId="0" applyNumberFormat="0" applyBorder="0" applyAlignment="0" applyProtection="0">
      <alignment vertical="center"/>
    </xf>
    <xf numFmtId="0" fontId="24" fillId="9" borderId="0" applyNumberFormat="0" applyBorder="0" applyAlignment="0" applyProtection="0">
      <alignment vertical="center"/>
    </xf>
    <xf numFmtId="0" fontId="24" fillId="13" borderId="0" applyNumberFormat="0" applyBorder="0" applyAlignment="0" applyProtection="0">
      <alignment vertical="center"/>
    </xf>
    <xf numFmtId="0" fontId="8" fillId="27" borderId="0" applyNumberFormat="0" applyBorder="0" applyAlignment="0" applyProtection="0">
      <alignment vertical="center"/>
    </xf>
    <xf numFmtId="0" fontId="8" fillId="5" borderId="0" applyNumberFormat="0" applyBorder="0" applyAlignment="0" applyProtection="0">
      <alignment vertical="center"/>
    </xf>
    <xf numFmtId="0" fontId="24" fillId="10" borderId="0" applyNumberFormat="0" applyBorder="0" applyAlignment="0" applyProtection="0">
      <alignment vertical="center"/>
    </xf>
    <xf numFmtId="0" fontId="24" fillId="14" borderId="0" applyNumberFormat="0" applyBorder="0" applyAlignment="0" applyProtection="0">
      <alignment vertical="center"/>
    </xf>
    <xf numFmtId="0" fontId="8" fillId="28" borderId="0" applyNumberFormat="0" applyBorder="0" applyAlignment="0" applyProtection="0">
      <alignment vertical="center"/>
    </xf>
    <xf numFmtId="0" fontId="8" fillId="29" borderId="0" applyNumberFormat="0" applyBorder="0" applyAlignment="0" applyProtection="0">
      <alignment vertical="center"/>
    </xf>
    <xf numFmtId="0" fontId="24" fillId="30" borderId="0" applyNumberFormat="0" applyBorder="0" applyAlignment="0" applyProtection="0">
      <alignment vertical="center"/>
    </xf>
    <xf numFmtId="0" fontId="24" fillId="15" borderId="0" applyNumberFormat="0" applyBorder="0" applyAlignment="0" applyProtection="0">
      <alignment vertical="center"/>
    </xf>
    <xf numFmtId="0" fontId="8" fillId="31" borderId="0" applyNumberFormat="0" applyBorder="0" applyAlignment="0" applyProtection="0">
      <alignment vertical="center"/>
    </xf>
    <xf numFmtId="0" fontId="8" fillId="6" borderId="0" applyNumberFormat="0" applyBorder="0" applyAlignment="0" applyProtection="0">
      <alignment vertical="center"/>
    </xf>
    <xf numFmtId="0" fontId="24" fillId="32" borderId="0" applyNumberFormat="0" applyBorder="0" applyAlignment="0" applyProtection="0">
      <alignment vertical="center"/>
    </xf>
    <xf numFmtId="0" fontId="24" fillId="16" borderId="0" applyNumberFormat="0" applyBorder="0" applyAlignment="0" applyProtection="0">
      <alignment vertical="center"/>
    </xf>
    <xf numFmtId="0" fontId="8" fillId="2" borderId="0" applyNumberFormat="0" applyBorder="0" applyAlignment="0" applyProtection="0">
      <alignment vertical="center"/>
    </xf>
    <xf numFmtId="0" fontId="8" fillId="7" borderId="0" applyNumberFormat="0" applyBorder="0" applyAlignment="0" applyProtection="0">
      <alignment vertical="center"/>
    </xf>
    <xf numFmtId="0" fontId="24" fillId="11" borderId="0" applyNumberFormat="0" applyBorder="0" applyAlignment="0" applyProtection="0">
      <alignment vertical="center"/>
    </xf>
    <xf numFmtId="0" fontId="24" fillId="17" borderId="0" applyNumberFormat="0" applyBorder="0" applyAlignment="0" applyProtection="0">
      <alignment vertical="center"/>
    </xf>
    <xf numFmtId="0" fontId="8" fillId="3" borderId="0" applyNumberFormat="0" applyBorder="0" applyAlignment="0" applyProtection="0">
      <alignment vertical="center"/>
    </xf>
    <xf numFmtId="0" fontId="8" fillId="8" borderId="0" applyNumberFormat="0" applyBorder="0" applyAlignment="0" applyProtection="0">
      <alignment vertical="center"/>
    </xf>
    <xf numFmtId="0" fontId="24" fillId="33" borderId="0" applyNumberFormat="0" applyBorder="0" applyAlignment="0" applyProtection="0">
      <alignment vertical="center"/>
    </xf>
    <xf numFmtId="0" fontId="9" fillId="0" borderId="0" applyNumberFormat="0" applyFill="0" applyBorder="0" applyAlignment="0" applyProtection="0">
      <alignment vertical="center"/>
    </xf>
    <xf numFmtId="0" fontId="10" fillId="0" borderId="16" applyNumberFormat="0" applyFill="0" applyAlignment="0" applyProtection="0">
      <alignment vertical="center"/>
    </xf>
    <xf numFmtId="0" fontId="11" fillId="0" borderId="17" applyNumberFormat="0" applyFill="0" applyAlignment="0" applyProtection="0">
      <alignment vertical="center"/>
    </xf>
    <xf numFmtId="0" fontId="12" fillId="0" borderId="18" applyNumberFormat="0" applyFill="0" applyAlignment="0" applyProtection="0">
      <alignment vertical="center"/>
    </xf>
    <xf numFmtId="0" fontId="12" fillId="0" borderId="0" applyNumberFormat="0" applyFill="0" applyBorder="0" applyAlignment="0" applyProtection="0">
      <alignment vertical="center"/>
    </xf>
    <xf numFmtId="0" fontId="13" fillId="24" borderId="0" applyNumberFormat="0" applyBorder="0" applyAlignment="0" applyProtection="0">
      <alignment vertical="center"/>
    </xf>
    <xf numFmtId="0" fontId="14" fillId="21" borderId="0" applyNumberFormat="0" applyBorder="0" applyAlignment="0" applyProtection="0">
      <alignment vertical="center"/>
    </xf>
    <xf numFmtId="0" fontId="15" fillId="19" borderId="0" applyNumberFormat="0" applyBorder="0" applyAlignment="0" applyProtection="0">
      <alignment vertical="center"/>
    </xf>
    <xf numFmtId="0" fontId="16" fillId="23" borderId="15" applyNumberFormat="0" applyAlignment="0" applyProtection="0">
      <alignment vertical="center"/>
    </xf>
    <xf numFmtId="0" fontId="17" fillId="22" borderId="20" applyNumberFormat="0" applyAlignment="0" applyProtection="0">
      <alignment vertical="center"/>
    </xf>
    <xf numFmtId="0" fontId="18" fillId="22" borderId="15" applyNumberFormat="0" applyAlignment="0" applyProtection="0">
      <alignment vertical="center"/>
    </xf>
    <xf numFmtId="0" fontId="19" fillId="0" borderId="14" applyNumberFormat="0" applyFill="0" applyAlignment="0" applyProtection="0">
      <alignment vertical="center"/>
    </xf>
    <xf numFmtId="0" fontId="20" fillId="18" borderId="12"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9" applyNumberFormat="0" applyFill="0" applyAlignment="0" applyProtection="0">
      <alignment vertical="center"/>
    </xf>
    <xf numFmtId="0" fontId="24" fillId="12" borderId="0" applyNumberFormat="0" applyBorder="0" applyAlignment="0" applyProtection="0">
      <alignment vertical="center"/>
    </xf>
    <xf numFmtId="0" fontId="3" fillId="26" borderId="0" applyNumberFormat="0" applyBorder="0" applyAlignment="0" applyProtection="0">
      <alignment vertical="center"/>
    </xf>
    <xf numFmtId="0" fontId="3" fillId="4" borderId="0" applyNumberFormat="0" applyBorder="0" applyAlignment="0" applyProtection="0">
      <alignment vertical="center"/>
    </xf>
    <xf numFmtId="0" fontId="24" fillId="9" borderId="0" applyNumberFormat="0" applyBorder="0" applyAlignment="0" applyProtection="0">
      <alignment vertical="center"/>
    </xf>
    <xf numFmtId="0" fontId="24" fillId="13" borderId="0" applyNumberFormat="0" applyBorder="0" applyAlignment="0" applyProtection="0">
      <alignment vertical="center"/>
    </xf>
    <xf numFmtId="0" fontId="3" fillId="27" borderId="0" applyNumberFormat="0" applyBorder="0" applyAlignment="0" applyProtection="0">
      <alignment vertical="center"/>
    </xf>
    <xf numFmtId="0" fontId="3" fillId="5" borderId="0" applyNumberFormat="0" applyBorder="0" applyAlignment="0" applyProtection="0">
      <alignment vertical="center"/>
    </xf>
    <xf numFmtId="0" fontId="24" fillId="10" borderId="0" applyNumberFormat="0" applyBorder="0" applyAlignment="0" applyProtection="0">
      <alignment vertical="center"/>
    </xf>
    <xf numFmtId="0" fontId="24" fillId="14" borderId="0" applyNumberFormat="0" applyBorder="0" applyAlignment="0" applyProtection="0">
      <alignment vertical="center"/>
    </xf>
    <xf numFmtId="0" fontId="3" fillId="28" borderId="0" applyNumberFormat="0" applyBorder="0" applyAlignment="0" applyProtection="0">
      <alignment vertical="center"/>
    </xf>
    <xf numFmtId="0" fontId="3" fillId="29" borderId="0" applyNumberFormat="0" applyBorder="0" applyAlignment="0" applyProtection="0">
      <alignment vertical="center"/>
    </xf>
    <xf numFmtId="0" fontId="24" fillId="30" borderId="0" applyNumberFormat="0" applyBorder="0" applyAlignment="0" applyProtection="0">
      <alignment vertical="center"/>
    </xf>
    <xf numFmtId="0" fontId="24" fillId="15" borderId="0" applyNumberFormat="0" applyBorder="0" applyAlignment="0" applyProtection="0">
      <alignment vertical="center"/>
    </xf>
    <xf numFmtId="0" fontId="3" fillId="31" borderId="0" applyNumberFormat="0" applyBorder="0" applyAlignment="0" applyProtection="0">
      <alignment vertical="center"/>
    </xf>
    <xf numFmtId="0" fontId="3" fillId="6" borderId="0" applyNumberFormat="0" applyBorder="0" applyAlignment="0" applyProtection="0">
      <alignment vertical="center"/>
    </xf>
    <xf numFmtId="0" fontId="24" fillId="32" borderId="0" applyNumberFormat="0" applyBorder="0" applyAlignment="0" applyProtection="0">
      <alignment vertical="center"/>
    </xf>
    <xf numFmtId="0" fontId="24" fillId="16" borderId="0" applyNumberFormat="0" applyBorder="0" applyAlignment="0" applyProtection="0">
      <alignment vertical="center"/>
    </xf>
    <xf numFmtId="0" fontId="3" fillId="2" borderId="0" applyNumberFormat="0" applyBorder="0" applyAlignment="0" applyProtection="0">
      <alignment vertical="center"/>
    </xf>
    <xf numFmtId="0" fontId="3" fillId="7" borderId="0" applyNumberFormat="0" applyBorder="0" applyAlignment="0" applyProtection="0">
      <alignment vertical="center"/>
    </xf>
    <xf numFmtId="0" fontId="24" fillId="11" borderId="0" applyNumberFormat="0" applyBorder="0" applyAlignment="0" applyProtection="0">
      <alignment vertical="center"/>
    </xf>
    <xf numFmtId="0" fontId="24" fillId="17" borderId="0" applyNumberFormat="0" applyBorder="0" applyAlignment="0" applyProtection="0">
      <alignment vertical="center"/>
    </xf>
    <xf numFmtId="0" fontId="3" fillId="3" borderId="0" applyNumberFormat="0" applyBorder="0" applyAlignment="0" applyProtection="0">
      <alignment vertical="center"/>
    </xf>
    <xf numFmtId="0" fontId="3" fillId="8" borderId="0" applyNumberFormat="0" applyBorder="0" applyAlignment="0" applyProtection="0">
      <alignment vertical="center"/>
    </xf>
    <xf numFmtId="0" fontId="24" fillId="33" borderId="0" applyNumberFormat="0" applyBorder="0" applyAlignment="0" applyProtection="0">
      <alignment vertical="center"/>
    </xf>
    <xf numFmtId="0" fontId="3" fillId="0" borderId="0">
      <alignment vertical="center"/>
    </xf>
    <xf numFmtId="0" fontId="3" fillId="20" borderId="13" applyNumberFormat="0" applyFont="0" applyAlignment="0" applyProtection="0">
      <alignment vertical="center"/>
    </xf>
    <xf numFmtId="0" fontId="2" fillId="0" borderId="0">
      <alignment vertical="center"/>
    </xf>
    <xf numFmtId="0" fontId="1" fillId="0" borderId="0">
      <alignment vertical="center"/>
    </xf>
    <xf numFmtId="0" fontId="36" fillId="0" borderId="0" applyNumberFormat="0" applyFill="0" applyBorder="0" applyAlignment="0" applyProtection="0"/>
  </cellStyleXfs>
  <cellXfs count="270">
    <xf numFmtId="0" fontId="0" fillId="0" borderId="0" xfId="0"/>
    <xf numFmtId="0" fontId="6" fillId="0" borderId="0" xfId="0" applyFont="1" applyAlignment="1">
      <alignment vertical="center"/>
    </xf>
    <xf numFmtId="0" fontId="7" fillId="0" borderId="0" xfId="0" applyFont="1" applyBorder="1" applyAlignment="1">
      <alignment vertical="center"/>
    </xf>
    <xf numFmtId="0" fontId="6" fillId="0" borderId="0" xfId="0" applyFont="1" applyAlignment="1">
      <alignment horizontal="right" vertical="center"/>
    </xf>
    <xf numFmtId="0" fontId="27" fillId="0" borderId="0" xfId="0" applyFont="1" applyAlignment="1">
      <alignment vertical="center"/>
    </xf>
    <xf numFmtId="0" fontId="4" fillId="0" borderId="0" xfId="0" applyFont="1" applyAlignment="1">
      <alignment vertical="center"/>
    </xf>
    <xf numFmtId="38" fontId="4" fillId="25" borderId="33" xfId="2" applyNumberFormat="1" applyFont="1" applyFill="1" applyBorder="1" applyAlignment="1" applyProtection="1">
      <alignment vertical="center" shrinkToFit="1"/>
    </xf>
    <xf numFmtId="38" fontId="4" fillId="25" borderId="34" xfId="2" applyNumberFormat="1" applyFont="1" applyFill="1" applyBorder="1" applyAlignment="1" applyProtection="1">
      <alignment vertical="center" shrinkToFit="1"/>
    </xf>
    <xf numFmtId="38" fontId="27" fillId="0" borderId="0" xfId="2" applyFont="1" applyAlignment="1">
      <alignment vertical="center"/>
    </xf>
    <xf numFmtId="38" fontId="4" fillId="25" borderId="36" xfId="2" applyNumberFormat="1" applyFont="1" applyFill="1" applyBorder="1" applyAlignment="1" applyProtection="1">
      <alignment vertical="center" shrinkToFit="1"/>
    </xf>
    <xf numFmtId="38" fontId="4" fillId="25" borderId="37" xfId="2" applyNumberFormat="1" applyFont="1" applyFill="1" applyBorder="1" applyAlignment="1" applyProtection="1">
      <alignment vertical="center" shrinkToFit="1"/>
    </xf>
    <xf numFmtId="38" fontId="4" fillId="25" borderId="39" xfId="2" applyNumberFormat="1" applyFont="1" applyFill="1" applyBorder="1" applyAlignment="1" applyProtection="1">
      <alignment vertical="center" shrinkToFit="1"/>
    </xf>
    <xf numFmtId="38" fontId="4" fillId="25" borderId="2" xfId="2" applyFont="1" applyFill="1" applyBorder="1" applyAlignment="1" applyProtection="1">
      <alignment vertical="center" shrinkToFit="1"/>
    </xf>
    <xf numFmtId="38" fontId="4" fillId="25" borderId="36" xfId="2" applyFont="1" applyFill="1" applyBorder="1" applyAlignment="1" applyProtection="1">
      <alignment vertical="center" shrinkToFit="1"/>
    </xf>
    <xf numFmtId="38" fontId="4" fillId="25" borderId="37" xfId="2" applyFont="1" applyFill="1" applyBorder="1" applyAlignment="1" applyProtection="1">
      <alignment vertical="center" shrinkToFit="1"/>
    </xf>
    <xf numFmtId="38" fontId="4" fillId="25" borderId="39" xfId="2" applyFont="1" applyFill="1" applyBorder="1" applyAlignment="1" applyProtection="1">
      <alignment vertical="center" shrinkToFit="1"/>
    </xf>
    <xf numFmtId="38" fontId="4" fillId="0" borderId="0" xfId="0" applyNumberFormat="1" applyFont="1" applyAlignment="1">
      <alignment vertical="center"/>
    </xf>
    <xf numFmtId="38" fontId="27" fillId="0" borderId="0" xfId="0" applyNumberFormat="1" applyFont="1" applyAlignment="1">
      <alignment vertical="center"/>
    </xf>
    <xf numFmtId="182" fontId="4" fillId="0" borderId="0" xfId="0" applyNumberFormat="1" applyFont="1" applyAlignment="1">
      <alignment vertical="center"/>
    </xf>
    <xf numFmtId="0" fontId="27" fillId="0" borderId="0" xfId="0" applyFont="1" applyFill="1" applyAlignment="1">
      <alignment vertical="center"/>
    </xf>
    <xf numFmtId="0" fontId="4" fillId="0" borderId="0" xfId="0" applyFont="1" applyFill="1" applyAlignment="1">
      <alignment vertical="center"/>
    </xf>
    <xf numFmtId="0" fontId="26" fillId="0" borderId="0" xfId="0" applyFont="1" applyFill="1" applyAlignment="1" applyProtection="1">
      <alignment horizontal="left" vertical="center"/>
    </xf>
    <xf numFmtId="0" fontId="26" fillId="0" borderId="0" xfId="0" applyFont="1" applyFill="1" applyAlignment="1" applyProtection="1">
      <alignment horizontal="left" vertical="center"/>
      <protection locked="0"/>
    </xf>
    <xf numFmtId="0" fontId="26" fillId="0" borderId="0" xfId="0" applyFont="1" applyFill="1" applyAlignment="1" applyProtection="1">
      <alignment horizontal="center" vertical="top"/>
      <protection locked="0"/>
    </xf>
    <xf numFmtId="0" fontId="4" fillId="0" borderId="0" xfId="0" applyFont="1" applyFill="1" applyAlignment="1" applyProtection="1">
      <alignment vertical="center"/>
    </xf>
    <xf numFmtId="38" fontId="4" fillId="0" borderId="0" xfId="0" applyNumberFormat="1" applyFont="1" applyFill="1" applyAlignment="1">
      <alignment vertical="center"/>
    </xf>
    <xf numFmtId="182" fontId="4" fillId="0" borderId="0" xfId="0" applyNumberFormat="1" applyFont="1" applyFill="1" applyAlignment="1">
      <alignment vertical="center"/>
    </xf>
    <xf numFmtId="0" fontId="0" fillId="0" borderId="0" xfId="0" applyFont="1" applyFill="1" applyAlignment="1" applyProtection="1">
      <alignment vertical="center"/>
    </xf>
    <xf numFmtId="0" fontId="4" fillId="0" borderId="0" xfId="0" applyFont="1" applyFill="1" applyBorder="1" applyAlignment="1" applyProtection="1">
      <alignment horizontal="center" vertical="center" shrinkToFit="1"/>
    </xf>
    <xf numFmtId="0" fontId="0" fillId="34" borderId="32" xfId="0" applyFont="1" applyFill="1" applyBorder="1" applyAlignment="1" applyProtection="1">
      <alignment horizontal="center" vertical="center" shrinkToFit="1"/>
    </xf>
    <xf numFmtId="0" fontId="0" fillId="34" borderId="35" xfId="0" applyFont="1" applyFill="1" applyBorder="1" applyAlignment="1" applyProtection="1">
      <alignment horizontal="center" vertical="center" shrinkToFit="1"/>
    </xf>
    <xf numFmtId="0" fontId="0" fillId="0" borderId="30" xfId="0" applyFont="1" applyFill="1" applyBorder="1" applyAlignment="1" applyProtection="1">
      <alignment horizontal="center" vertical="center" shrinkToFit="1"/>
    </xf>
    <xf numFmtId="177" fontId="4" fillId="25" borderId="32" xfId="2" applyNumberFormat="1" applyFont="1" applyFill="1" applyBorder="1" applyAlignment="1" applyProtection="1">
      <alignment horizontal="center" vertical="center" shrinkToFit="1"/>
    </xf>
    <xf numFmtId="0" fontId="0" fillId="0" borderId="31" xfId="0" applyFont="1" applyFill="1" applyBorder="1" applyAlignment="1" applyProtection="1">
      <alignment horizontal="center" vertical="center" shrinkToFit="1"/>
    </xf>
    <xf numFmtId="0" fontId="0" fillId="34" borderId="40" xfId="0" applyFont="1" applyFill="1" applyBorder="1" applyAlignment="1" applyProtection="1">
      <alignment horizontal="left" vertical="center" shrinkToFit="1"/>
    </xf>
    <xf numFmtId="38" fontId="4" fillId="25" borderId="49" xfId="2" applyFont="1" applyFill="1" applyBorder="1" applyAlignment="1" applyProtection="1">
      <alignment vertical="center" shrinkToFit="1"/>
    </xf>
    <xf numFmtId="38" fontId="4" fillId="25" borderId="50" xfId="2" applyFont="1" applyFill="1" applyBorder="1" applyAlignment="1" applyProtection="1">
      <alignment vertical="center" shrinkToFit="1"/>
    </xf>
    <xf numFmtId="38" fontId="4" fillId="25" borderId="51" xfId="2" applyFont="1" applyFill="1" applyBorder="1" applyAlignment="1" applyProtection="1">
      <alignment vertical="center" shrinkToFit="1"/>
    </xf>
    <xf numFmtId="38" fontId="4" fillId="25" borderId="52" xfId="2" applyFont="1" applyFill="1" applyBorder="1" applyAlignment="1" applyProtection="1">
      <alignment vertical="center" shrinkToFit="1"/>
    </xf>
    <xf numFmtId="38" fontId="4" fillId="0" borderId="0" xfId="0" applyNumberFormat="1" applyFont="1" applyFill="1" applyAlignment="1" applyProtection="1">
      <alignment vertical="center"/>
    </xf>
    <xf numFmtId="40" fontId="4" fillId="0" borderId="0" xfId="0" applyNumberFormat="1" applyFont="1" applyFill="1" applyAlignment="1" applyProtection="1">
      <alignment vertical="center"/>
    </xf>
    <xf numFmtId="0" fontId="0" fillId="0" borderId="0" xfId="0" applyFont="1" applyFill="1" applyAlignment="1" applyProtection="1">
      <alignment horizontal="right" vertical="center"/>
    </xf>
    <xf numFmtId="0" fontId="32" fillId="0" borderId="0" xfId="0" applyFont="1" applyFill="1" applyAlignment="1" applyProtection="1">
      <alignment vertical="center"/>
    </xf>
    <xf numFmtId="0" fontId="31" fillId="0" borderId="0" xfId="0" applyFont="1" applyBorder="1" applyAlignment="1">
      <alignment vertical="center"/>
    </xf>
    <xf numFmtId="0" fontId="0" fillId="0" borderId="0" xfId="0" applyFont="1" applyAlignment="1">
      <alignment vertical="center"/>
    </xf>
    <xf numFmtId="0" fontId="31" fillId="0" borderId="0" xfId="0" applyFont="1" applyBorder="1" applyAlignment="1">
      <alignment horizontal="center" vertical="center"/>
    </xf>
    <xf numFmtId="0" fontId="30" fillId="0" borderId="0" xfId="0" applyFont="1" applyBorder="1" applyAlignment="1">
      <alignment horizontal="left" vertical="center"/>
    </xf>
    <xf numFmtId="0" fontId="4" fillId="0" borderId="0" xfId="0" applyFont="1" applyFill="1" applyAlignment="1" applyProtection="1">
      <alignment horizontal="center" vertical="center"/>
    </xf>
    <xf numFmtId="0" fontId="4" fillId="0" borderId="0" xfId="0" applyFont="1" applyFill="1" applyBorder="1" applyAlignment="1" applyProtection="1">
      <alignment vertical="center"/>
    </xf>
    <xf numFmtId="0" fontId="26" fillId="0" borderId="61" xfId="0" applyFont="1" applyFill="1" applyBorder="1" applyAlignment="1" applyProtection="1">
      <alignment vertical="center"/>
    </xf>
    <xf numFmtId="0" fontId="4" fillId="0" borderId="24" xfId="0" applyFont="1" applyFill="1" applyBorder="1" applyAlignment="1" applyProtection="1">
      <alignment vertical="center"/>
    </xf>
    <xf numFmtId="0" fontId="30" fillId="0" borderId="24" xfId="0" applyFont="1" applyFill="1" applyBorder="1" applyAlignment="1" applyProtection="1">
      <alignment horizontal="right" vertical="center"/>
    </xf>
    <xf numFmtId="0" fontId="4" fillId="0" borderId="63" xfId="0" applyFont="1" applyFill="1" applyBorder="1" applyAlignment="1" applyProtection="1">
      <alignment vertical="center"/>
    </xf>
    <xf numFmtId="0" fontId="31" fillId="0" borderId="61" xfId="0" applyFont="1" applyFill="1" applyBorder="1" applyAlignment="1" applyProtection="1"/>
    <xf numFmtId="0" fontId="30" fillId="0" borderId="61" xfId="0" applyFont="1" applyFill="1" applyBorder="1" applyAlignment="1" applyProtection="1">
      <alignment horizontal="right"/>
    </xf>
    <xf numFmtId="0" fontId="0" fillId="0" borderId="61" xfId="0" applyFont="1" applyFill="1" applyBorder="1" applyAlignment="1" applyProtection="1"/>
    <xf numFmtId="0" fontId="30" fillId="0" borderId="24" xfId="0" applyFont="1" applyFill="1" applyBorder="1" applyAlignment="1" applyProtection="1"/>
    <xf numFmtId="177" fontId="4" fillId="25" borderId="64" xfId="2" applyNumberFormat="1" applyFont="1" applyFill="1" applyBorder="1" applyAlignment="1" applyProtection="1">
      <alignment horizontal="center" vertical="center" shrinkToFit="1"/>
    </xf>
    <xf numFmtId="0" fontId="30" fillId="0" borderId="24" xfId="0" applyFont="1" applyFill="1" applyBorder="1" applyAlignment="1">
      <alignment horizontal="right" vertical="center"/>
    </xf>
    <xf numFmtId="9" fontId="0" fillId="36" borderId="21" xfId="1" applyFont="1" applyFill="1" applyBorder="1" applyAlignment="1" applyProtection="1">
      <alignment horizontal="center" vertical="center" shrinkToFit="1"/>
    </xf>
    <xf numFmtId="38" fontId="4" fillId="25" borderId="3" xfId="2" applyFont="1" applyFill="1" applyBorder="1" applyAlignment="1" applyProtection="1">
      <alignment vertical="center" shrinkToFit="1"/>
    </xf>
    <xf numFmtId="0" fontId="0" fillId="34" borderId="40" xfId="0" applyFont="1" applyFill="1" applyBorder="1" applyAlignment="1" applyProtection="1">
      <alignment horizontal="center" vertical="center" shrinkToFit="1"/>
    </xf>
    <xf numFmtId="186" fontId="4" fillId="25" borderId="66" xfId="2" applyNumberFormat="1" applyFont="1" applyFill="1" applyBorder="1" applyAlignment="1" applyProtection="1">
      <alignment vertical="center" shrinkToFit="1"/>
    </xf>
    <xf numFmtId="186" fontId="4" fillId="25" borderId="31" xfId="2" applyNumberFormat="1" applyFont="1" applyFill="1" applyBorder="1" applyAlignment="1" applyProtection="1">
      <alignment vertical="center" shrinkToFit="1"/>
    </xf>
    <xf numFmtId="0" fontId="30" fillId="0" borderId="61" xfId="0" applyFont="1" applyFill="1" applyBorder="1" applyAlignment="1" applyProtection="1">
      <alignment horizontal="left" vertical="center" indent="1"/>
    </xf>
    <xf numFmtId="186" fontId="4" fillId="25" borderId="30" xfId="2" applyNumberFormat="1" applyFont="1" applyFill="1" applyBorder="1" applyAlignment="1" applyProtection="1">
      <alignment vertical="center" shrinkToFit="1"/>
    </xf>
    <xf numFmtId="186" fontId="4" fillId="25" borderId="65" xfId="2" applyNumberFormat="1" applyFont="1" applyFill="1" applyBorder="1" applyAlignment="1" applyProtection="1">
      <alignment vertical="center" shrinkToFit="1"/>
    </xf>
    <xf numFmtId="186" fontId="31" fillId="0" borderId="24" xfId="0" applyNumberFormat="1" applyFont="1" applyFill="1" applyBorder="1" applyAlignment="1">
      <alignment horizontal="left" vertical="center"/>
    </xf>
    <xf numFmtId="183" fontId="4" fillId="0" borderId="0" xfId="2" applyNumberFormat="1" applyFont="1" applyFill="1" applyAlignment="1" applyProtection="1">
      <alignment vertical="center"/>
    </xf>
    <xf numFmtId="38" fontId="0" fillId="0" borderId="0" xfId="0" applyNumberFormat="1" applyFont="1" applyFill="1" applyBorder="1" applyAlignment="1" applyProtection="1">
      <alignment vertical="center"/>
    </xf>
    <xf numFmtId="0" fontId="0" fillId="0" borderId="0" xfId="0" applyFont="1" applyFill="1" applyBorder="1" applyAlignment="1" applyProtection="1">
      <alignment vertical="center"/>
    </xf>
    <xf numFmtId="183" fontId="31" fillId="0" borderId="0" xfId="2" applyNumberFormat="1" applyFont="1" applyFill="1" applyBorder="1" applyAlignment="1" applyProtection="1">
      <alignment vertical="center"/>
    </xf>
    <xf numFmtId="0" fontId="0" fillId="0" borderId="0" xfId="0" applyFont="1" applyFill="1" applyAlignment="1">
      <alignment vertical="center"/>
    </xf>
    <xf numFmtId="178" fontId="4" fillId="25" borderId="41" xfId="2" applyNumberFormat="1" applyFont="1" applyFill="1" applyBorder="1" applyAlignment="1" applyProtection="1">
      <alignment horizontal="center" vertical="center" shrinkToFit="1"/>
    </xf>
    <xf numFmtId="38" fontId="4" fillId="25" borderId="3" xfId="2" applyNumberFormat="1" applyFont="1" applyFill="1" applyBorder="1" applyAlignment="1" applyProtection="1">
      <alignment vertical="center" shrinkToFit="1"/>
    </xf>
    <xf numFmtId="178" fontId="4" fillId="25" borderId="40" xfId="2" applyNumberFormat="1" applyFont="1" applyFill="1" applyBorder="1" applyAlignment="1" applyProtection="1">
      <alignment horizontal="center" vertical="center" shrinkToFit="1"/>
    </xf>
    <xf numFmtId="0" fontId="0" fillId="0" borderId="35" xfId="0" applyFont="1" applyFill="1" applyBorder="1" applyAlignment="1" applyProtection="1">
      <alignment horizontal="center" vertical="center" shrinkToFit="1"/>
    </xf>
    <xf numFmtId="0" fontId="0" fillId="0" borderId="29" xfId="0" applyFont="1" applyFill="1" applyBorder="1" applyAlignment="1" applyProtection="1">
      <alignment horizontal="center" vertical="center" shrinkToFit="1"/>
    </xf>
    <xf numFmtId="0" fontId="0" fillId="0" borderId="40" xfId="0" applyFont="1" applyFill="1" applyBorder="1" applyAlignment="1" applyProtection="1">
      <alignment horizontal="center" vertical="center" shrinkToFit="1"/>
    </xf>
    <xf numFmtId="0" fontId="0" fillId="0" borderId="64" xfId="0" applyFont="1" applyFill="1" applyBorder="1" applyAlignment="1" applyProtection="1">
      <alignment horizontal="center" vertical="center" shrinkToFit="1"/>
    </xf>
    <xf numFmtId="56" fontId="34" fillId="0" borderId="0" xfId="0" quotePrefix="1" applyNumberFormat="1" applyFont="1" applyAlignment="1">
      <alignment horizontal="right" vertical="center"/>
    </xf>
    <xf numFmtId="0" fontId="4" fillId="0" borderId="41" xfId="0" applyFont="1" applyBorder="1" applyAlignment="1">
      <alignment vertical="center"/>
    </xf>
    <xf numFmtId="178" fontId="4" fillId="25" borderId="38" xfId="2" applyNumberFormat="1"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xf>
    <xf numFmtId="183" fontId="4" fillId="0" borderId="0" xfId="2" applyNumberFormat="1" applyFont="1" applyFill="1" applyBorder="1" applyAlignment="1" applyProtection="1">
      <alignment vertical="center"/>
    </xf>
    <xf numFmtId="56" fontId="34" fillId="0" borderId="0" xfId="0" quotePrefix="1" applyNumberFormat="1" applyFont="1" applyFill="1" applyAlignment="1">
      <alignment horizontal="right" vertical="center"/>
    </xf>
    <xf numFmtId="0" fontId="0" fillId="0" borderId="0" xfId="0" applyFont="1" applyFill="1" applyBorder="1" applyAlignment="1" applyProtection="1">
      <alignment horizontal="center" vertical="center" shrinkToFit="1"/>
    </xf>
    <xf numFmtId="177" fontId="4" fillId="0" borderId="0" xfId="2" applyNumberFormat="1" applyFont="1" applyFill="1" applyBorder="1" applyAlignment="1" applyProtection="1">
      <alignment horizontal="center" vertical="center" shrinkToFit="1"/>
    </xf>
    <xf numFmtId="0" fontId="4" fillId="0" borderId="0" xfId="0" applyFont="1" applyFill="1" applyBorder="1" applyAlignment="1">
      <alignment vertical="center"/>
    </xf>
    <xf numFmtId="178" fontId="4" fillId="0" borderId="0" xfId="2" applyNumberFormat="1" applyFont="1" applyFill="1" applyBorder="1" applyAlignment="1" applyProtection="1">
      <alignment horizontal="center" vertical="center" shrinkToFit="1"/>
    </xf>
    <xf numFmtId="179" fontId="28" fillId="0" borderId="0" xfId="1" applyNumberFormat="1" applyFont="1" applyFill="1" applyBorder="1" applyAlignment="1" applyProtection="1">
      <alignment horizontal="center" vertical="center" wrapText="1" shrinkToFit="1"/>
    </xf>
    <xf numFmtId="9" fontId="0" fillId="0" borderId="0" xfId="1" applyFont="1" applyFill="1" applyBorder="1" applyAlignment="1" applyProtection="1">
      <alignment horizontal="center" vertical="center" shrinkToFit="1"/>
    </xf>
    <xf numFmtId="180" fontId="29" fillId="0" borderId="0" xfId="2" applyNumberFormat="1" applyFont="1" applyFill="1" applyBorder="1" applyAlignment="1" applyProtection="1">
      <alignment vertical="center" shrinkToFit="1"/>
      <protection locked="0"/>
    </xf>
    <xf numFmtId="181" fontId="29" fillId="0" borderId="0" xfId="2" applyNumberFormat="1" applyFont="1" applyFill="1" applyBorder="1" applyAlignment="1" applyProtection="1">
      <alignment vertical="center" shrinkToFit="1"/>
      <protection locked="0"/>
    </xf>
    <xf numFmtId="185" fontId="4" fillId="0" borderId="0" xfId="2" applyNumberFormat="1" applyFont="1" applyFill="1" applyBorder="1" applyAlignment="1">
      <alignment vertical="center" shrinkToFit="1"/>
    </xf>
    <xf numFmtId="180" fontId="4" fillId="0" borderId="0" xfId="2" applyNumberFormat="1" applyFont="1" applyFill="1" applyBorder="1" applyAlignment="1" applyProtection="1">
      <alignment vertical="center" shrinkToFit="1"/>
      <protection locked="0"/>
    </xf>
    <xf numFmtId="181" fontId="4" fillId="0" borderId="0" xfId="2" applyNumberFormat="1" applyFont="1" applyFill="1" applyBorder="1" applyAlignment="1" applyProtection="1">
      <alignment vertical="center" shrinkToFit="1"/>
      <protection locked="0"/>
    </xf>
    <xf numFmtId="184" fontId="4" fillId="0" borderId="0" xfId="2" applyNumberFormat="1" applyFont="1" applyFill="1" applyBorder="1" applyAlignment="1" applyProtection="1">
      <alignment vertical="center" shrinkToFit="1"/>
    </xf>
    <xf numFmtId="187" fontId="4" fillId="0" borderId="0" xfId="2" applyNumberFormat="1" applyFont="1" applyFill="1" applyBorder="1" applyAlignment="1" applyProtection="1">
      <alignment vertical="center" shrinkToFit="1"/>
    </xf>
    <xf numFmtId="183" fontId="4" fillId="0" borderId="0" xfId="2" applyNumberFormat="1" applyFont="1" applyFill="1" applyBorder="1" applyAlignment="1" applyProtection="1">
      <alignment horizontal="right" vertical="center" shrinkToFit="1"/>
    </xf>
    <xf numFmtId="0" fontId="0" fillId="34" borderId="32" xfId="0" applyFont="1" applyFill="1" applyBorder="1" applyAlignment="1" applyProtection="1">
      <alignment horizontal="left" vertical="center" indent="1" shrinkToFit="1"/>
    </xf>
    <xf numFmtId="0" fontId="0" fillId="34" borderId="35" xfId="0" applyFont="1" applyFill="1" applyBorder="1" applyAlignment="1" applyProtection="1">
      <alignment horizontal="left" vertical="center" indent="1" shrinkToFit="1"/>
    </xf>
    <xf numFmtId="0" fontId="0" fillId="0" borderId="35" xfId="0" applyFont="1" applyFill="1" applyBorder="1" applyAlignment="1" applyProtection="1">
      <alignment horizontal="left" vertical="center" indent="1" shrinkToFit="1"/>
    </xf>
    <xf numFmtId="0" fontId="0" fillId="34" borderId="40" xfId="0" applyFont="1" applyFill="1" applyBorder="1" applyAlignment="1" applyProtection="1">
      <alignment horizontal="left" vertical="center" indent="1" shrinkToFit="1"/>
    </xf>
    <xf numFmtId="0" fontId="0" fillId="0" borderId="29" xfId="0" applyFont="1" applyFill="1" applyBorder="1" applyAlignment="1" applyProtection="1">
      <alignment horizontal="left" vertical="center" indent="1" shrinkToFit="1"/>
    </xf>
    <xf numFmtId="0" fontId="0" fillId="0" borderId="40" xfId="0" applyFont="1" applyFill="1" applyBorder="1" applyAlignment="1" applyProtection="1">
      <alignment horizontal="left" vertical="center" indent="1" shrinkToFit="1"/>
    </xf>
    <xf numFmtId="0" fontId="0" fillId="0" borderId="64" xfId="0" applyFont="1" applyFill="1" applyBorder="1" applyAlignment="1" applyProtection="1">
      <alignment horizontal="left" vertical="center" indent="1" shrinkToFit="1"/>
    </xf>
    <xf numFmtId="0" fontId="0" fillId="34" borderId="28" xfId="0" applyFont="1" applyFill="1" applyBorder="1" applyAlignment="1" applyProtection="1">
      <alignment vertical="center" wrapText="1" shrinkToFit="1"/>
    </xf>
    <xf numFmtId="0" fontId="0" fillId="0" borderId="0" xfId="0" applyFont="1" applyFill="1" applyAlignment="1" applyProtection="1">
      <alignment horizontal="left" vertical="center"/>
    </xf>
    <xf numFmtId="0" fontId="0" fillId="0" borderId="0" xfId="0" applyFont="1" applyFill="1" applyAlignment="1" applyProtection="1">
      <alignment vertical="top"/>
    </xf>
    <xf numFmtId="185" fontId="26" fillId="37" borderId="21" xfId="2" applyNumberFormat="1" applyFont="1" applyFill="1" applyBorder="1" applyAlignment="1">
      <alignment vertical="center" shrinkToFit="1"/>
    </xf>
    <xf numFmtId="183" fontId="26" fillId="0" borderId="0" xfId="2" applyNumberFormat="1" applyFont="1" applyFill="1" applyAlignment="1" applyProtection="1">
      <alignment vertical="center"/>
    </xf>
    <xf numFmtId="184" fontId="26" fillId="25" borderId="21" xfId="2" applyNumberFormat="1" applyFont="1" applyFill="1" applyBorder="1" applyAlignment="1" applyProtection="1">
      <alignment vertical="center" shrinkToFit="1"/>
    </xf>
    <xf numFmtId="187" fontId="26" fillId="25" borderId="29" xfId="2" applyNumberFormat="1" applyFont="1" applyFill="1" applyBorder="1" applyAlignment="1" applyProtection="1">
      <alignment vertical="center" shrinkToFit="1"/>
    </xf>
    <xf numFmtId="183" fontId="26" fillId="25" borderId="29" xfId="2" applyNumberFormat="1" applyFont="1" applyFill="1" applyBorder="1" applyAlignment="1" applyProtection="1">
      <alignment horizontal="right" vertical="center" shrinkToFit="1"/>
    </xf>
    <xf numFmtId="40" fontId="4" fillId="25" borderId="33" xfId="2" applyNumberFormat="1" applyFont="1" applyFill="1" applyBorder="1" applyAlignment="1" applyProtection="1">
      <alignment vertical="center" shrinkToFit="1"/>
    </xf>
    <xf numFmtId="40" fontId="4" fillId="25" borderId="34" xfId="2" applyNumberFormat="1" applyFont="1" applyFill="1" applyBorder="1" applyAlignment="1" applyProtection="1">
      <alignment vertical="center" shrinkToFit="1"/>
    </xf>
    <xf numFmtId="40" fontId="4" fillId="25" borderId="51" xfId="2" applyNumberFormat="1" applyFont="1" applyFill="1" applyBorder="1" applyAlignment="1" applyProtection="1">
      <alignment vertical="center" shrinkToFit="1"/>
    </xf>
    <xf numFmtId="40" fontId="4" fillId="25" borderId="3" xfId="2" applyNumberFormat="1" applyFont="1" applyFill="1" applyBorder="1" applyAlignment="1" applyProtection="1">
      <alignment vertical="center" shrinkToFit="1"/>
    </xf>
    <xf numFmtId="40" fontId="4" fillId="25" borderId="2" xfId="2" applyNumberFormat="1" applyFont="1" applyFill="1" applyBorder="1" applyAlignment="1" applyProtection="1">
      <alignment vertical="center" shrinkToFit="1"/>
    </xf>
    <xf numFmtId="40" fontId="4" fillId="25" borderId="52" xfId="2" applyNumberFormat="1" applyFont="1" applyFill="1" applyBorder="1" applyAlignment="1" applyProtection="1">
      <alignment vertical="center" shrinkToFit="1"/>
    </xf>
    <xf numFmtId="40" fontId="4" fillId="25" borderId="58" xfId="2" applyNumberFormat="1" applyFont="1" applyFill="1" applyBorder="1" applyAlignment="1" applyProtection="1">
      <alignment vertical="center" shrinkToFit="1"/>
    </xf>
    <xf numFmtId="40" fontId="4" fillId="25" borderId="57" xfId="2" applyNumberFormat="1" applyFont="1" applyFill="1" applyBorder="1" applyAlignment="1" applyProtection="1">
      <alignment vertical="center" shrinkToFit="1"/>
    </xf>
    <xf numFmtId="40" fontId="4" fillId="25" borderId="59" xfId="2" applyNumberFormat="1" applyFont="1" applyFill="1" applyBorder="1" applyAlignment="1" applyProtection="1">
      <alignment vertical="center" shrinkToFit="1"/>
    </xf>
    <xf numFmtId="40" fontId="4" fillId="25" borderId="60" xfId="2" applyNumberFormat="1" applyFont="1" applyFill="1" applyBorder="1" applyAlignment="1" applyProtection="1">
      <alignment vertical="center" shrinkToFit="1"/>
    </xf>
    <xf numFmtId="40" fontId="4" fillId="25" borderId="53" xfId="2" applyNumberFormat="1" applyFont="1" applyFill="1" applyBorder="1" applyAlignment="1" applyProtection="1">
      <alignment vertical="center" shrinkToFit="1"/>
    </xf>
    <xf numFmtId="40" fontId="4" fillId="25" borderId="54" xfId="2" applyNumberFormat="1" applyFont="1" applyFill="1" applyBorder="1" applyAlignment="1" applyProtection="1">
      <alignment vertical="center" shrinkToFit="1"/>
    </xf>
    <xf numFmtId="40" fontId="4" fillId="25" borderId="55" xfId="2" applyNumberFormat="1" applyFont="1" applyFill="1" applyBorder="1" applyAlignment="1" applyProtection="1">
      <alignment vertical="center" shrinkToFit="1"/>
    </xf>
    <xf numFmtId="40" fontId="4" fillId="25" borderId="56" xfId="2" applyNumberFormat="1" applyFont="1" applyFill="1" applyBorder="1" applyAlignment="1" applyProtection="1">
      <alignment vertical="center" shrinkToFit="1"/>
    </xf>
    <xf numFmtId="40" fontId="4" fillId="25" borderId="47" xfId="2" applyNumberFormat="1" applyFont="1" applyFill="1" applyBorder="1" applyAlignment="1" applyProtection="1">
      <alignment vertical="center" shrinkToFit="1"/>
    </xf>
    <xf numFmtId="40" fontId="4" fillId="25" borderId="48" xfId="2" applyNumberFormat="1" applyFont="1" applyFill="1" applyBorder="1" applyAlignment="1" applyProtection="1">
      <alignment vertical="center" shrinkToFit="1"/>
    </xf>
    <xf numFmtId="40" fontId="4" fillId="25" borderId="37" xfId="2" applyNumberFormat="1" applyFont="1" applyFill="1" applyBorder="1" applyAlignment="1" applyProtection="1">
      <alignment vertical="center" shrinkToFit="1"/>
    </xf>
    <xf numFmtId="0" fontId="4" fillId="0" borderId="0" xfId="0" applyFont="1" applyAlignment="1">
      <alignment horizontal="left" vertical="center"/>
    </xf>
    <xf numFmtId="180" fontId="26" fillId="35" borderId="32" xfId="2" applyNumberFormat="1" applyFont="1" applyFill="1" applyBorder="1" applyAlignment="1" applyProtection="1">
      <alignment vertical="center" shrinkToFit="1"/>
      <protection locked="0"/>
    </xf>
    <xf numFmtId="181" fontId="26" fillId="35" borderId="40" xfId="2" applyNumberFormat="1" applyFont="1" applyFill="1" applyBorder="1" applyAlignment="1" applyProtection="1">
      <alignment vertical="center" shrinkToFit="1"/>
      <protection locked="0"/>
    </xf>
    <xf numFmtId="0" fontId="33" fillId="0" borderId="0" xfId="0" applyFont="1" applyFill="1" applyAlignment="1" applyProtection="1">
      <alignment horizontal="left" vertical="center"/>
    </xf>
    <xf numFmtId="0" fontId="27" fillId="0" borderId="7" xfId="0" applyFont="1" applyBorder="1" applyAlignment="1">
      <alignment vertical="center"/>
    </xf>
    <xf numFmtId="0" fontId="4" fillId="0" borderId="5" xfId="0" applyFont="1" applyBorder="1" applyAlignment="1">
      <alignment vertical="center"/>
    </xf>
    <xf numFmtId="0" fontId="0" fillId="0" borderId="11" xfId="0" applyFont="1" applyBorder="1" applyAlignment="1">
      <alignment vertical="center"/>
    </xf>
    <xf numFmtId="0" fontId="4" fillId="0" borderId="68" xfId="0" applyFont="1" applyBorder="1" applyAlignment="1">
      <alignment horizontal="left" vertical="center"/>
    </xf>
    <xf numFmtId="0" fontId="4" fillId="0" borderId="5" xfId="0" applyFont="1" applyBorder="1" applyAlignment="1">
      <alignment horizontal="left" vertical="center"/>
    </xf>
    <xf numFmtId="189" fontId="0" fillId="0" borderId="0" xfId="0" applyNumberFormat="1" applyFont="1" applyBorder="1" applyAlignment="1">
      <alignment horizontal="center" vertical="center"/>
    </xf>
    <xf numFmtId="189" fontId="0" fillId="0" borderId="9" xfId="0" applyNumberFormat="1" applyFont="1" applyBorder="1" applyAlignment="1">
      <alignment horizontal="center" vertical="center"/>
    </xf>
    <xf numFmtId="0" fontId="0" fillId="0" borderId="67" xfId="0" applyFont="1" applyBorder="1" applyAlignment="1">
      <alignment horizontal="right" vertical="center"/>
    </xf>
    <xf numFmtId="0" fontId="0" fillId="0" borderId="7" xfId="0" applyFont="1" applyBorder="1" applyAlignment="1">
      <alignment horizontal="right" vertical="center"/>
    </xf>
    <xf numFmtId="0" fontId="0" fillId="0" borderId="10" xfId="0" applyFont="1" applyBorder="1" applyAlignment="1">
      <alignment horizontal="right" vertical="center"/>
    </xf>
    <xf numFmtId="38" fontId="4" fillId="0" borderId="67" xfId="2" applyFont="1" applyBorder="1" applyAlignment="1">
      <alignment vertical="center"/>
    </xf>
    <xf numFmtId="38" fontId="4" fillId="0" borderId="67" xfId="0" applyNumberFormat="1" applyFont="1" applyBorder="1" applyAlignment="1">
      <alignment vertical="center"/>
    </xf>
    <xf numFmtId="0" fontId="0" fillId="0" borderId="11" xfId="0" applyFont="1" applyBorder="1" applyAlignment="1">
      <alignment horizontal="center" vertical="center"/>
    </xf>
    <xf numFmtId="0" fontId="0" fillId="0" borderId="68" xfId="0" applyFont="1" applyBorder="1" applyAlignment="1">
      <alignment horizontal="center" vertical="center"/>
    </xf>
    <xf numFmtId="0" fontId="4" fillId="0" borderId="0" xfId="0" applyFont="1" applyFill="1" applyAlignment="1">
      <alignment horizontal="right" vertical="center"/>
    </xf>
    <xf numFmtId="0" fontId="0" fillId="0" borderId="8" xfId="0" applyFont="1" applyBorder="1" applyAlignment="1">
      <alignment horizontal="center" vertical="center"/>
    </xf>
    <xf numFmtId="0" fontId="6" fillId="0" borderId="10" xfId="0" applyFont="1" applyBorder="1" applyAlignment="1">
      <alignment horizontal="right" vertical="center"/>
    </xf>
    <xf numFmtId="38" fontId="4" fillId="0" borderId="6" xfId="2" applyFont="1" applyFill="1" applyBorder="1" applyAlignment="1">
      <alignment vertical="center"/>
    </xf>
    <xf numFmtId="0" fontId="0" fillId="0" borderId="1" xfId="0" applyFont="1" applyFill="1" applyBorder="1" applyAlignment="1">
      <alignment vertical="center"/>
    </xf>
    <xf numFmtId="38" fontId="4" fillId="0" borderId="1" xfId="0" applyNumberFormat="1" applyFont="1" applyFill="1" applyBorder="1" applyAlignment="1">
      <alignment vertical="center"/>
    </xf>
    <xf numFmtId="38" fontId="4" fillId="0" borderId="4" xfId="0" applyNumberFormat="1" applyFont="1" applyFill="1" applyBorder="1" applyAlignment="1">
      <alignment vertical="center"/>
    </xf>
    <xf numFmtId="38" fontId="0" fillId="0" borderId="1" xfId="0" applyNumberFormat="1" applyFont="1" applyFill="1" applyBorder="1" applyAlignment="1">
      <alignment vertical="center"/>
    </xf>
    <xf numFmtId="38" fontId="4" fillId="0" borderId="0" xfId="0" applyNumberFormat="1" applyFont="1" applyAlignment="1">
      <alignment horizontal="right" vertical="center"/>
    </xf>
    <xf numFmtId="0" fontId="33" fillId="0" borderId="0" xfId="0" applyFont="1" applyFill="1" applyAlignment="1" applyProtection="1">
      <alignment horizontal="left" vertical="center"/>
    </xf>
    <xf numFmtId="0" fontId="33" fillId="0" borderId="0" xfId="0" applyFont="1" applyFill="1" applyAlignment="1" applyProtection="1">
      <alignment horizontal="left" vertical="center"/>
    </xf>
    <xf numFmtId="190" fontId="0" fillId="0" borderId="0" xfId="0" applyNumberFormat="1" applyFont="1" applyFill="1" applyAlignment="1" applyProtection="1">
      <alignment horizontal="left"/>
    </xf>
    <xf numFmtId="38" fontId="4" fillId="25" borderId="51" xfId="2" applyNumberFormat="1" applyFont="1" applyFill="1" applyBorder="1" applyAlignment="1" applyProtection="1">
      <alignment vertical="center" shrinkToFit="1"/>
    </xf>
    <xf numFmtId="38" fontId="4" fillId="25" borderId="69" xfId="2" applyNumberFormat="1" applyFont="1" applyFill="1" applyBorder="1" applyAlignment="1" applyProtection="1">
      <alignment vertical="center" shrinkToFit="1"/>
    </xf>
    <xf numFmtId="38" fontId="4" fillId="25" borderId="47" xfId="2" applyNumberFormat="1" applyFont="1" applyFill="1" applyBorder="1" applyAlignment="1" applyProtection="1">
      <alignment vertical="center" shrinkToFit="1"/>
    </xf>
    <xf numFmtId="38" fontId="4" fillId="25" borderId="48" xfId="2" applyNumberFormat="1" applyFont="1" applyFill="1" applyBorder="1" applyAlignment="1" applyProtection="1">
      <alignment vertical="center" shrinkToFit="1"/>
    </xf>
    <xf numFmtId="0" fontId="27" fillId="0" borderId="0" xfId="0" applyFont="1" applyFill="1" applyAlignment="1" applyProtection="1">
      <alignment vertical="center"/>
    </xf>
    <xf numFmtId="191" fontId="0" fillId="0" borderId="24" xfId="0" applyNumberFormat="1" applyFont="1" applyFill="1" applyBorder="1" applyAlignment="1" applyProtection="1">
      <alignment vertical="center" shrinkToFit="1"/>
    </xf>
    <xf numFmtId="191" fontId="0" fillId="0" borderId="24" xfId="0" applyNumberFormat="1" applyFont="1" applyFill="1" applyBorder="1" applyAlignment="1" applyProtection="1">
      <alignment horizontal="left" vertical="center" shrinkToFit="1"/>
    </xf>
    <xf numFmtId="0" fontId="0" fillId="0" borderId="0" xfId="0" applyAlignment="1">
      <alignment vertical="center"/>
    </xf>
    <xf numFmtId="0" fontId="0" fillId="0" borderId="9" xfId="0" applyBorder="1" applyAlignment="1">
      <alignment horizontal="right" vertical="center"/>
    </xf>
    <xf numFmtId="0" fontId="0" fillId="0" borderId="9" xfId="0" applyBorder="1" applyAlignment="1">
      <alignment vertical="center"/>
    </xf>
    <xf numFmtId="0" fontId="0" fillId="0" borderId="0" xfId="0" applyAlignment="1">
      <alignment horizontal="distributed" vertical="center"/>
    </xf>
    <xf numFmtId="2" fontId="37" fillId="0" borderId="70" xfId="0" applyNumberFormat="1" applyFont="1" applyBorder="1" applyAlignment="1">
      <alignment horizontal="right" vertical="center" indent="1"/>
    </xf>
    <xf numFmtId="0" fontId="37" fillId="0" borderId="0" xfId="0" applyFont="1" applyAlignment="1">
      <alignment horizontal="right" vertical="center" indent="1"/>
    </xf>
    <xf numFmtId="0" fontId="0" fillId="0" borderId="67" xfId="0" applyBorder="1" applyAlignment="1">
      <alignment vertical="center"/>
    </xf>
    <xf numFmtId="0" fontId="0" fillId="0" borderId="0" xfId="0" applyBorder="1" applyAlignment="1">
      <alignment horizontal="left" vertical="center" indent="1"/>
    </xf>
    <xf numFmtId="0" fontId="0" fillId="0" borderId="0" xfId="0" applyBorder="1" applyAlignment="1">
      <alignment vertical="center"/>
    </xf>
    <xf numFmtId="0" fontId="0" fillId="0" borderId="0" xfId="0" applyBorder="1" applyAlignment="1">
      <alignment horizontal="left" vertical="center"/>
    </xf>
    <xf numFmtId="0" fontId="0" fillId="0" borderId="7" xfId="0" applyBorder="1" applyAlignment="1">
      <alignment vertical="center"/>
    </xf>
    <xf numFmtId="0" fontId="0" fillId="0" borderId="67" xfId="0" applyBorder="1" applyAlignment="1">
      <alignment horizontal="center"/>
    </xf>
    <xf numFmtId="0" fontId="31" fillId="0" borderId="0" xfId="0" applyFont="1" applyBorder="1" applyAlignment="1"/>
    <xf numFmtId="0" fontId="0" fillId="0" borderId="0" xfId="0" applyAlignment="1"/>
    <xf numFmtId="0" fontId="0" fillId="0" borderId="10" xfId="0" applyBorder="1" applyAlignment="1">
      <alignment horizontal="center"/>
    </xf>
    <xf numFmtId="0" fontId="31" fillId="0" borderId="8" xfId="0" applyFont="1" applyBorder="1" applyAlignment="1"/>
    <xf numFmtId="0" fontId="0" fillId="0" borderId="8" xfId="0" applyBorder="1" applyAlignment="1"/>
    <xf numFmtId="0" fontId="0" fillId="0" borderId="9" xfId="0" applyBorder="1" applyAlignment="1">
      <alignment horizontal="center" vertical="center"/>
    </xf>
    <xf numFmtId="0" fontId="31" fillId="0" borderId="9" xfId="0" applyFont="1" applyBorder="1" applyAlignment="1">
      <alignment horizontal="left" vertical="center"/>
    </xf>
    <xf numFmtId="0" fontId="26" fillId="0" borderId="0" xfId="0" applyFont="1" applyAlignment="1">
      <alignment horizontal="center" vertical="center"/>
    </xf>
    <xf numFmtId="0" fontId="26" fillId="0" borderId="8" xfId="0" applyFont="1" applyBorder="1" applyAlignment="1">
      <alignment horizontal="center" vertical="center"/>
    </xf>
    <xf numFmtId="0" fontId="0" fillId="34" borderId="29" xfId="0" applyFont="1" applyFill="1" applyBorder="1" applyAlignment="1" applyProtection="1">
      <alignment horizontal="left" vertical="center" indent="1" shrinkToFit="1"/>
    </xf>
    <xf numFmtId="0" fontId="0" fillId="34" borderId="29" xfId="0" applyFont="1" applyFill="1" applyBorder="1" applyAlignment="1" applyProtection="1">
      <alignment horizontal="left" vertical="center" shrinkToFit="1"/>
    </xf>
    <xf numFmtId="0" fontId="0" fillId="34" borderId="35" xfId="0" applyFont="1" applyFill="1" applyBorder="1" applyAlignment="1" applyProtection="1">
      <alignment horizontal="left" vertical="center" shrinkToFit="1"/>
    </xf>
    <xf numFmtId="40" fontId="4" fillId="25" borderId="36" xfId="2" applyNumberFormat="1" applyFont="1" applyFill="1" applyBorder="1" applyAlignment="1" applyProtection="1">
      <alignment vertical="center" shrinkToFit="1"/>
    </xf>
    <xf numFmtId="181" fontId="26" fillId="35" borderId="35" xfId="2" applyNumberFormat="1" applyFont="1" applyFill="1" applyBorder="1" applyAlignment="1" applyProtection="1">
      <alignment vertical="center" shrinkToFit="1"/>
      <protection locked="0"/>
    </xf>
    <xf numFmtId="38" fontId="4" fillId="25" borderId="30" xfId="2" applyNumberFormat="1" applyFont="1" applyFill="1" applyBorder="1" applyAlignment="1" applyProtection="1">
      <alignment vertical="center" shrinkToFit="1"/>
    </xf>
    <xf numFmtId="38" fontId="4" fillId="25" borderId="31" xfId="2" applyNumberFormat="1" applyFont="1" applyFill="1" applyBorder="1" applyAlignment="1" applyProtection="1">
      <alignment vertical="center" shrinkToFit="1"/>
    </xf>
    <xf numFmtId="40" fontId="0" fillId="25" borderId="3" xfId="2" applyNumberFormat="1" applyFont="1" applyFill="1" applyBorder="1" applyAlignment="1" applyProtection="1">
      <alignment vertical="center" shrinkToFit="1"/>
    </xf>
    <xf numFmtId="0" fontId="0" fillId="34" borderId="64" xfId="0" applyFont="1" applyFill="1" applyBorder="1" applyAlignment="1" applyProtection="1">
      <alignment horizontal="left" vertical="center" indent="1" shrinkToFit="1"/>
    </xf>
    <xf numFmtId="0" fontId="0" fillId="34" borderId="64" xfId="0" applyFont="1" applyFill="1" applyBorder="1" applyAlignment="1" applyProtection="1">
      <alignment horizontal="left" vertical="center" shrinkToFit="1"/>
    </xf>
    <xf numFmtId="40" fontId="0" fillId="25" borderId="71" xfId="2" applyNumberFormat="1" applyFont="1" applyFill="1" applyBorder="1" applyAlignment="1" applyProtection="1">
      <alignment vertical="center" shrinkToFit="1"/>
    </xf>
    <xf numFmtId="40" fontId="4" fillId="25" borderId="71" xfId="2" applyNumberFormat="1" applyFont="1" applyFill="1" applyBorder="1" applyAlignment="1" applyProtection="1">
      <alignment vertical="center" shrinkToFit="1"/>
    </xf>
    <xf numFmtId="40" fontId="4" fillId="25" borderId="72" xfId="2" applyNumberFormat="1" applyFont="1" applyFill="1" applyBorder="1" applyAlignment="1" applyProtection="1">
      <alignment vertical="center" shrinkToFit="1"/>
    </xf>
    <xf numFmtId="40" fontId="4" fillId="25" borderId="73" xfId="2" applyNumberFormat="1" applyFont="1" applyFill="1" applyBorder="1" applyAlignment="1" applyProtection="1">
      <alignment vertical="center" shrinkToFit="1"/>
    </xf>
    <xf numFmtId="38" fontId="4" fillId="0" borderId="0" xfId="2" applyFont="1" applyFill="1" applyBorder="1" applyAlignment="1">
      <alignment vertical="center"/>
    </xf>
    <xf numFmtId="0" fontId="0" fillId="0" borderId="0" xfId="0" applyFont="1" applyFill="1" applyBorder="1" applyAlignment="1">
      <alignment vertical="center"/>
    </xf>
    <xf numFmtId="38" fontId="0" fillId="0" borderId="0" xfId="0" applyNumberFormat="1" applyFont="1" applyFill="1" applyBorder="1" applyAlignment="1">
      <alignment vertical="center"/>
    </xf>
    <xf numFmtId="38" fontId="4" fillId="0" borderId="0" xfId="0" applyNumberFormat="1" applyFont="1" applyFill="1" applyBorder="1" applyAlignment="1">
      <alignment vertical="center"/>
    </xf>
    <xf numFmtId="0" fontId="31" fillId="0" borderId="0" xfId="0" applyFont="1" applyFill="1" applyAlignment="1" applyProtection="1">
      <alignment horizontal="center" vertical="center"/>
    </xf>
    <xf numFmtId="0" fontId="0" fillId="0" borderId="1" xfId="0" applyBorder="1" applyAlignment="1">
      <alignment vertical="center"/>
    </xf>
    <xf numFmtId="0" fontId="28" fillId="0" borderId="0" xfId="0" applyFont="1" applyAlignment="1"/>
    <xf numFmtId="0" fontId="30" fillId="0" borderId="62" xfId="0" applyFont="1" applyFill="1" applyBorder="1" applyAlignment="1" applyProtection="1">
      <alignment horizontal="left"/>
    </xf>
    <xf numFmtId="190" fontId="39" fillId="0" borderId="0" xfId="0" applyNumberFormat="1" applyFont="1" applyAlignment="1">
      <alignment vertical="center" shrinkToFit="1"/>
    </xf>
    <xf numFmtId="0" fontId="39" fillId="0" borderId="0" xfId="0" applyFont="1" applyAlignment="1">
      <alignment horizontal="center" vertical="center"/>
    </xf>
    <xf numFmtId="0" fontId="39" fillId="0" borderId="0" xfId="0" applyFont="1" applyAlignment="1">
      <alignment vertical="center"/>
    </xf>
    <xf numFmtId="0" fontId="40" fillId="0" borderId="0" xfId="89" applyFont="1" applyAlignment="1">
      <alignment horizontal="right" vertical="center"/>
    </xf>
    <xf numFmtId="0" fontId="39" fillId="0" borderId="0" xfId="0" applyFont="1" applyFill="1" applyAlignment="1">
      <alignment vertical="center"/>
    </xf>
    <xf numFmtId="0" fontId="41" fillId="0" borderId="0" xfId="0" applyFont="1" applyAlignment="1">
      <alignment horizontal="center" vertical="center" shrinkToFit="1"/>
    </xf>
    <xf numFmtId="0" fontId="41" fillId="0" borderId="0" xfId="0" applyFont="1" applyAlignment="1">
      <alignment vertical="center" shrinkToFit="1"/>
    </xf>
    <xf numFmtId="0" fontId="31" fillId="0" borderId="0" xfId="0" applyFont="1" applyFill="1" applyBorder="1" applyAlignment="1" applyProtection="1">
      <alignment vertical="center"/>
    </xf>
    <xf numFmtId="38" fontId="35" fillId="0" borderId="0" xfId="0" applyNumberFormat="1" applyFont="1" applyFill="1" applyBorder="1" applyAlignment="1" applyProtection="1">
      <alignment vertical="center"/>
    </xf>
    <xf numFmtId="0" fontId="31" fillId="0" borderId="0" xfId="0" applyFont="1" applyFill="1" applyAlignment="1" applyProtection="1">
      <alignment horizontal="right" vertical="center"/>
    </xf>
    <xf numFmtId="38" fontId="4" fillId="0" borderId="0" xfId="2" applyFont="1" applyFill="1" applyAlignment="1" applyProtection="1">
      <alignment vertical="center"/>
    </xf>
    <xf numFmtId="0" fontId="0" fillId="0" borderId="9" xfId="0" applyFont="1" applyFill="1" applyBorder="1" applyAlignment="1" applyProtection="1">
      <alignment horizontal="right" vertical="center"/>
    </xf>
    <xf numFmtId="184" fontId="26" fillId="0" borderId="9" xfId="2" applyNumberFormat="1" applyFont="1" applyFill="1" applyBorder="1" applyAlignment="1" applyProtection="1">
      <alignment vertical="center" shrinkToFit="1"/>
    </xf>
    <xf numFmtId="38" fontId="4" fillId="25" borderId="75" xfId="2" applyNumberFormat="1" applyFont="1" applyFill="1" applyBorder="1" applyAlignment="1" applyProtection="1">
      <alignment vertical="center" shrinkToFit="1"/>
    </xf>
    <xf numFmtId="183" fontId="26" fillId="25" borderId="76" xfId="2" applyNumberFormat="1" applyFont="1" applyFill="1" applyBorder="1" applyAlignment="1" applyProtection="1">
      <alignment horizontal="right" vertical="center" shrinkToFit="1"/>
    </xf>
    <xf numFmtId="38" fontId="4" fillId="25" borderId="74" xfId="2" applyNumberFormat="1" applyFont="1" applyFill="1" applyBorder="1" applyAlignment="1" applyProtection="1">
      <alignment vertical="center" shrinkToFit="1"/>
    </xf>
    <xf numFmtId="183" fontId="26" fillId="25" borderId="27" xfId="2" applyNumberFormat="1" applyFont="1" applyFill="1" applyBorder="1" applyAlignment="1" applyProtection="1">
      <alignment horizontal="right" vertical="center" shrinkToFit="1"/>
    </xf>
    <xf numFmtId="38" fontId="4" fillId="25" borderId="25" xfId="2" applyNumberFormat="1" applyFont="1" applyFill="1" applyBorder="1" applyAlignment="1" applyProtection="1">
      <alignment vertical="center" shrinkToFit="1"/>
    </xf>
    <xf numFmtId="38" fontId="4" fillId="25" borderId="78" xfId="2" applyNumberFormat="1" applyFont="1" applyFill="1" applyBorder="1" applyAlignment="1" applyProtection="1">
      <alignment vertical="center" shrinkToFit="1"/>
    </xf>
    <xf numFmtId="0" fontId="0" fillId="0" borderId="0" xfId="0" applyFont="1" applyAlignment="1">
      <alignment horizontal="left" vertical="center"/>
    </xf>
    <xf numFmtId="0" fontId="4" fillId="34" borderId="25" xfId="0" applyFont="1" applyFill="1" applyBorder="1" applyAlignment="1" applyProtection="1">
      <alignment horizontal="center" vertical="center" shrinkToFit="1"/>
    </xf>
    <xf numFmtId="0" fontId="4" fillId="34" borderId="27" xfId="0" applyFont="1" applyFill="1" applyBorder="1" applyAlignment="1" applyProtection="1">
      <alignment horizontal="center" vertical="center" shrinkToFit="1"/>
    </xf>
    <xf numFmtId="0" fontId="0" fillId="0" borderId="24" xfId="0" applyFont="1" applyFill="1" applyBorder="1" applyAlignment="1" applyProtection="1">
      <alignment horizontal="right" vertical="center"/>
    </xf>
    <xf numFmtId="0" fontId="0" fillId="34" borderId="25" xfId="0" applyFont="1" applyFill="1" applyBorder="1" applyAlignment="1" applyProtection="1">
      <alignment horizontal="center" vertical="center" shrinkToFit="1"/>
    </xf>
    <xf numFmtId="0" fontId="0" fillId="34" borderId="26" xfId="0" applyFont="1" applyFill="1" applyBorder="1" applyAlignment="1" applyProtection="1">
      <alignment horizontal="center" vertical="center" shrinkToFit="1"/>
    </xf>
    <xf numFmtId="0" fontId="0" fillId="34" borderId="27" xfId="0" applyFont="1" applyFill="1" applyBorder="1" applyAlignment="1" applyProtection="1">
      <alignment horizontal="center" vertical="center" shrinkToFit="1"/>
    </xf>
    <xf numFmtId="0" fontId="0" fillId="34" borderId="22" xfId="0" applyFont="1" applyFill="1" applyBorder="1" applyAlignment="1" applyProtection="1">
      <alignment horizontal="center" vertical="center" shrinkToFit="1"/>
    </xf>
    <xf numFmtId="0" fontId="0" fillId="34" borderId="46" xfId="0" applyFont="1" applyFill="1" applyBorder="1" applyAlignment="1" applyProtection="1">
      <alignment horizontal="center" vertical="center" shrinkToFit="1"/>
    </xf>
    <xf numFmtId="0" fontId="0" fillId="34" borderId="77" xfId="0" applyFont="1" applyFill="1" applyBorder="1" applyAlignment="1" applyProtection="1">
      <alignment horizontal="center" vertical="center" shrinkToFit="1"/>
    </xf>
    <xf numFmtId="0" fontId="0" fillId="34" borderId="23" xfId="0" applyFont="1" applyFill="1" applyBorder="1" applyAlignment="1" applyProtection="1">
      <alignment horizontal="center" vertical="center" shrinkToFit="1"/>
    </xf>
    <xf numFmtId="0" fontId="4" fillId="34" borderId="26" xfId="0" applyFont="1" applyFill="1" applyBorder="1" applyAlignment="1" applyProtection="1">
      <alignment horizontal="center" vertical="center" shrinkToFit="1"/>
    </xf>
    <xf numFmtId="0" fontId="0" fillId="34" borderId="28" xfId="0" applyFont="1" applyFill="1" applyBorder="1" applyAlignment="1" applyProtection="1">
      <alignment horizontal="center" vertical="center" shrinkToFit="1"/>
    </xf>
    <xf numFmtId="0" fontId="0" fillId="34" borderId="29" xfId="0" applyFont="1" applyFill="1" applyBorder="1" applyAlignment="1" applyProtection="1">
      <alignment horizontal="center" vertical="center" shrinkToFit="1"/>
    </xf>
    <xf numFmtId="0" fontId="0" fillId="34" borderId="42" xfId="0" applyFont="1" applyFill="1" applyBorder="1" applyAlignment="1" applyProtection="1">
      <alignment horizontal="right" vertical="top" shrinkToFit="1"/>
    </xf>
    <xf numFmtId="0" fontId="4" fillId="34" borderId="43" xfId="0" applyFont="1" applyFill="1" applyBorder="1" applyAlignment="1" applyProtection="1">
      <alignment horizontal="right" vertical="top" shrinkToFit="1"/>
    </xf>
    <xf numFmtId="0" fontId="4" fillId="34" borderId="44" xfId="0" applyFont="1" applyFill="1" applyBorder="1" applyAlignment="1" applyProtection="1">
      <alignment horizontal="right" vertical="top" shrinkToFit="1"/>
    </xf>
    <xf numFmtId="0" fontId="4" fillId="34" borderId="45" xfId="0" applyFont="1" applyFill="1" applyBorder="1" applyAlignment="1" applyProtection="1">
      <alignment horizontal="right" vertical="top" shrinkToFit="1"/>
    </xf>
    <xf numFmtId="0" fontId="7" fillId="0" borderId="6"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4" xfId="0" applyFont="1" applyFill="1" applyBorder="1" applyAlignment="1">
      <alignment horizontal="center" vertical="center"/>
    </xf>
    <xf numFmtId="179" fontId="28" fillId="25" borderId="28" xfId="1" applyNumberFormat="1" applyFont="1" applyFill="1" applyBorder="1" applyAlignment="1" applyProtection="1">
      <alignment horizontal="center" vertical="center" wrapText="1" shrinkToFit="1"/>
    </xf>
    <xf numFmtId="179" fontId="28" fillId="25" borderId="41" xfId="1" applyNumberFormat="1" applyFont="1" applyFill="1" applyBorder="1" applyAlignment="1" applyProtection="1">
      <alignment horizontal="center" vertical="center" wrapText="1" shrinkToFit="1"/>
    </xf>
    <xf numFmtId="0" fontId="4" fillId="34" borderId="29" xfId="0" applyFont="1" applyFill="1" applyBorder="1" applyAlignment="1" applyProtection="1">
      <alignment horizontal="center" vertical="center" shrinkToFit="1"/>
    </xf>
    <xf numFmtId="0" fontId="32" fillId="37" borderId="28" xfId="0" applyFont="1" applyFill="1" applyBorder="1" applyAlignment="1" applyProtection="1">
      <alignment horizontal="center" vertical="center"/>
    </xf>
    <xf numFmtId="0" fontId="32" fillId="37" borderId="29" xfId="0" applyFont="1" applyFill="1" applyBorder="1" applyAlignment="1" applyProtection="1">
      <alignment horizontal="center" vertical="center"/>
    </xf>
    <xf numFmtId="188" fontId="31" fillId="0" borderId="61" xfId="0" applyNumberFormat="1" applyFont="1" applyFill="1" applyBorder="1" applyAlignment="1">
      <alignment horizontal="left" shrinkToFit="1"/>
    </xf>
    <xf numFmtId="0" fontId="0" fillId="0" borderId="61" xfId="0" applyFont="1" applyFill="1" applyBorder="1" applyAlignment="1" applyProtection="1">
      <alignment horizontal="right"/>
    </xf>
    <xf numFmtId="191" fontId="31" fillId="0" borderId="24" xfId="0" applyNumberFormat="1" applyFont="1" applyFill="1" applyBorder="1" applyAlignment="1" applyProtection="1">
      <alignment horizontal="left" vertical="center" shrinkToFit="1"/>
    </xf>
    <xf numFmtId="176" fontId="31" fillId="0" borderId="0" xfId="0" applyNumberFormat="1" applyFont="1" applyBorder="1" applyAlignment="1">
      <alignment horizontal="right" vertical="center"/>
    </xf>
    <xf numFmtId="176" fontId="31" fillId="0" borderId="0" xfId="0" applyNumberFormat="1" applyFont="1" applyBorder="1" applyAlignment="1">
      <alignment horizontal="center" vertical="center"/>
    </xf>
    <xf numFmtId="0" fontId="33" fillId="0" borderId="0" xfId="0" applyFont="1" applyFill="1" applyAlignment="1" applyProtection="1">
      <alignment horizontal="left" vertical="center"/>
    </xf>
    <xf numFmtId="0" fontId="4" fillId="0" borderId="0" xfId="0" applyFont="1" applyFill="1" applyBorder="1" applyAlignment="1" applyProtection="1">
      <alignment horizontal="center" vertical="center"/>
    </xf>
    <xf numFmtId="0" fontId="0" fillId="0" borderId="0" xfId="0" applyFont="1" applyFill="1" applyBorder="1" applyAlignment="1" applyProtection="1">
      <alignment horizontal="center" vertical="center"/>
    </xf>
    <xf numFmtId="38" fontId="38" fillId="38" borderId="25" xfId="0" applyNumberFormat="1" applyFont="1" applyFill="1" applyBorder="1" applyAlignment="1" applyProtection="1">
      <alignment horizontal="center" vertical="center"/>
    </xf>
    <xf numFmtId="38" fontId="38" fillId="38" borderId="26" xfId="0" applyNumberFormat="1" applyFont="1" applyFill="1" applyBorder="1" applyAlignment="1" applyProtection="1">
      <alignment horizontal="center" vertical="center"/>
    </xf>
    <xf numFmtId="38" fontId="38" fillId="38" borderId="27" xfId="0" applyNumberFormat="1" applyFont="1" applyFill="1" applyBorder="1" applyAlignment="1" applyProtection="1">
      <alignment horizontal="center" vertical="center"/>
    </xf>
    <xf numFmtId="40" fontId="32" fillId="0" borderId="0" xfId="0" applyNumberFormat="1" applyFont="1" applyFill="1" applyBorder="1" applyAlignment="1" applyProtection="1">
      <alignment horizontal="left" vertical="center"/>
    </xf>
    <xf numFmtId="0" fontId="4" fillId="34" borderId="28" xfId="0" applyFont="1" applyFill="1" applyBorder="1" applyAlignment="1" applyProtection="1">
      <alignment horizontal="center" vertical="center" shrinkToFit="1"/>
    </xf>
  </cellXfs>
  <cellStyles count="90">
    <cellStyle name="20% - アクセント 1" xfId="62" builtinId="30" customBuiltin="1"/>
    <cellStyle name="20% - アクセント 1 2" xfId="22"/>
    <cellStyle name="20% - アクセント 2" xfId="66" builtinId="34" customBuiltin="1"/>
    <cellStyle name="20% - アクセント 2 2" xfId="26"/>
    <cellStyle name="20% - アクセント 3" xfId="70" builtinId="38" customBuiltin="1"/>
    <cellStyle name="20% - アクセント 3 2" xfId="30"/>
    <cellStyle name="20% - アクセント 4" xfId="74" builtinId="42" customBuiltin="1"/>
    <cellStyle name="20% - アクセント 4 2" xfId="34"/>
    <cellStyle name="20% - アクセント 5" xfId="78" builtinId="46" customBuiltin="1"/>
    <cellStyle name="20% - アクセント 5 2" xfId="38"/>
    <cellStyle name="20% - アクセント 6" xfId="82" builtinId="50" customBuiltin="1"/>
    <cellStyle name="20% - アクセント 6 2" xfId="42"/>
    <cellStyle name="40% - アクセント 1" xfId="63" builtinId="31" customBuiltin="1"/>
    <cellStyle name="40% - アクセント 1 2" xfId="23"/>
    <cellStyle name="40% - アクセント 2" xfId="67" builtinId="35" customBuiltin="1"/>
    <cellStyle name="40% - アクセント 2 2" xfId="27"/>
    <cellStyle name="40% - アクセント 3" xfId="71" builtinId="39" customBuiltin="1"/>
    <cellStyle name="40% - アクセント 3 2" xfId="31"/>
    <cellStyle name="40% - アクセント 4" xfId="75" builtinId="43" customBuiltin="1"/>
    <cellStyle name="40% - アクセント 4 2" xfId="35"/>
    <cellStyle name="40% - アクセント 5" xfId="79" builtinId="47" customBuiltin="1"/>
    <cellStyle name="40% - アクセント 5 2" xfId="39"/>
    <cellStyle name="40% - アクセント 6" xfId="83" builtinId="51" customBuiltin="1"/>
    <cellStyle name="40% - アクセント 6 2" xfId="43"/>
    <cellStyle name="60% - アクセント 1" xfId="64" builtinId="32" customBuiltin="1"/>
    <cellStyle name="60% - アクセント 1 2" xfId="24"/>
    <cellStyle name="60% - アクセント 2" xfId="68" builtinId="36" customBuiltin="1"/>
    <cellStyle name="60% - アクセント 2 2" xfId="28"/>
    <cellStyle name="60% - アクセント 3" xfId="72" builtinId="40" customBuiltin="1"/>
    <cellStyle name="60% - アクセント 3 2" xfId="32"/>
    <cellStyle name="60% - アクセント 4" xfId="76" builtinId="44" customBuiltin="1"/>
    <cellStyle name="60% - アクセント 4 2" xfId="36"/>
    <cellStyle name="60% - アクセント 5" xfId="80" builtinId="48" customBuiltin="1"/>
    <cellStyle name="60% - アクセント 5 2" xfId="40"/>
    <cellStyle name="60% - アクセント 6" xfId="84" builtinId="52" customBuiltin="1"/>
    <cellStyle name="60% - アクセント 6 2" xfId="44"/>
    <cellStyle name="アクセント 1" xfId="61" builtinId="29" customBuiltin="1"/>
    <cellStyle name="アクセント 1 2" xfId="21"/>
    <cellStyle name="アクセント 2" xfId="65" builtinId="33" customBuiltin="1"/>
    <cellStyle name="アクセント 2 2" xfId="25"/>
    <cellStyle name="アクセント 3" xfId="69" builtinId="37" customBuiltin="1"/>
    <cellStyle name="アクセント 3 2" xfId="29"/>
    <cellStyle name="アクセント 4" xfId="73" builtinId="41" customBuiltin="1"/>
    <cellStyle name="アクセント 4 2" xfId="33"/>
    <cellStyle name="アクセント 5" xfId="77" builtinId="45" customBuiltin="1"/>
    <cellStyle name="アクセント 5 2" xfId="37"/>
    <cellStyle name="アクセント 6" xfId="81" builtinId="49" customBuiltin="1"/>
    <cellStyle name="アクセント 6 2" xfId="41"/>
    <cellStyle name="タイトル" xfId="45" builtinId="15" customBuiltin="1"/>
    <cellStyle name="タイトル 2" xfId="4"/>
    <cellStyle name="チェック セル" xfId="57" builtinId="23" customBuiltin="1"/>
    <cellStyle name="チェック セル 2" xfId="16"/>
    <cellStyle name="どちらでもない" xfId="52" builtinId="28" customBuiltin="1"/>
    <cellStyle name="どちらでもない 2" xfId="11"/>
    <cellStyle name="パーセント" xfId="1" builtinId="5"/>
    <cellStyle name="ハイパーリンク" xfId="89" builtinId="8"/>
    <cellStyle name="メモ 2" xfId="18"/>
    <cellStyle name="メモ 3" xfId="86"/>
    <cellStyle name="リンク セル" xfId="56" builtinId="24" customBuiltin="1"/>
    <cellStyle name="リンク セル 2" xfId="15"/>
    <cellStyle name="悪い" xfId="51" builtinId="27" customBuiltin="1"/>
    <cellStyle name="悪い 2" xfId="10"/>
    <cellStyle name="計算" xfId="55" builtinId="22" customBuiltin="1"/>
    <cellStyle name="計算 2" xfId="14"/>
    <cellStyle name="警告文" xfId="58" builtinId="11" customBuiltin="1"/>
    <cellStyle name="警告文 2" xfId="17"/>
    <cellStyle name="桁区切り" xfId="2" builtinId="6"/>
    <cellStyle name="見出し 1" xfId="46" builtinId="16" customBuiltin="1"/>
    <cellStyle name="見出し 1 2" xfId="5"/>
    <cellStyle name="見出し 2" xfId="47" builtinId="17" customBuiltin="1"/>
    <cellStyle name="見出し 2 2" xfId="6"/>
    <cellStyle name="見出し 3" xfId="48" builtinId="18" customBuiltin="1"/>
    <cellStyle name="見出し 3 2" xfId="7"/>
    <cellStyle name="見出し 4" xfId="49" builtinId="19" customBuiltin="1"/>
    <cellStyle name="見出し 4 2" xfId="8"/>
    <cellStyle name="集計" xfId="60" builtinId="25" customBuiltin="1"/>
    <cellStyle name="集計 2" xfId="20"/>
    <cellStyle name="出力" xfId="54" builtinId="21" customBuiltin="1"/>
    <cellStyle name="出力 2" xfId="13"/>
    <cellStyle name="説明文" xfId="59" builtinId="53" customBuiltin="1"/>
    <cellStyle name="説明文 2" xfId="19"/>
    <cellStyle name="入力" xfId="53" builtinId="20" customBuiltin="1"/>
    <cellStyle name="入力 2" xfId="12"/>
    <cellStyle name="標準" xfId="0" builtinId="0"/>
    <cellStyle name="標準 2" xfId="3"/>
    <cellStyle name="標準 3" xfId="85"/>
    <cellStyle name="標準 4" xfId="87"/>
    <cellStyle name="標準 5" xfId="88"/>
    <cellStyle name="良い" xfId="50" builtinId="26" customBuiltin="1"/>
    <cellStyle name="良い 2" xfId="9"/>
  </cellStyles>
  <dxfs count="0"/>
  <tableStyles count="0" defaultTableStyle="TableStyleMedium9" defaultPivotStyle="PivotStyleLight16"/>
  <colors>
    <mruColors>
      <color rgb="FFFFFFCC"/>
      <color rgb="FFCCFF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872597</xdr:colOff>
      <xdr:row>159</xdr:row>
      <xdr:rowOff>224118</xdr:rowOff>
    </xdr:from>
    <xdr:to>
      <xdr:col>15</xdr:col>
      <xdr:colOff>319611</xdr:colOff>
      <xdr:row>161</xdr:row>
      <xdr:rowOff>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4282140" y="38183314"/>
          <a:ext cx="324971" cy="2562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①</a:t>
          </a:r>
          <a:endParaRPr kumimoji="1" lang="en-US" altLang="ja-JP" sz="1100"/>
        </a:p>
        <a:p>
          <a:endParaRPr kumimoji="1" lang="ja-JP" altLang="en-US" sz="1100"/>
        </a:p>
      </xdr:txBody>
    </xdr:sp>
    <xdr:clientData/>
  </xdr:twoCellAnchor>
  <xdr:twoCellAnchor>
    <xdr:from>
      <xdr:col>17</xdr:col>
      <xdr:colOff>268941</xdr:colOff>
      <xdr:row>21</xdr:row>
      <xdr:rowOff>134469</xdr:rowOff>
    </xdr:from>
    <xdr:to>
      <xdr:col>19</xdr:col>
      <xdr:colOff>448235</xdr:colOff>
      <xdr:row>25</xdr:row>
      <xdr:rowOff>44822</xdr:rowOff>
    </xdr:to>
    <xdr:sp macro="" textlink="">
      <xdr:nvSpPr>
        <xdr:cNvPr id="3" name="四角形吹き出し 2">
          <a:extLst>
            <a:ext uri="{FF2B5EF4-FFF2-40B4-BE49-F238E27FC236}">
              <a16:creationId xmlns:a16="http://schemas.microsoft.com/office/drawing/2014/main" id="{00000000-0008-0000-0000-000003000000}"/>
            </a:ext>
          </a:extLst>
        </xdr:cNvPr>
        <xdr:cNvSpPr/>
      </xdr:nvSpPr>
      <xdr:spPr>
        <a:xfrm>
          <a:off x="16185216" y="4639794"/>
          <a:ext cx="2093819" cy="862853"/>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291353</xdr:colOff>
      <xdr:row>45</xdr:row>
      <xdr:rowOff>56029</xdr:rowOff>
    </xdr:from>
    <xdr:to>
      <xdr:col>19</xdr:col>
      <xdr:colOff>470647</xdr:colOff>
      <xdr:row>48</xdr:row>
      <xdr:rowOff>201705</xdr:rowOff>
    </xdr:to>
    <xdr:sp macro="" textlink="">
      <xdr:nvSpPr>
        <xdr:cNvPr id="4" name="四角形吹き出し 3">
          <a:extLst>
            <a:ext uri="{FF2B5EF4-FFF2-40B4-BE49-F238E27FC236}">
              <a16:creationId xmlns:a16="http://schemas.microsoft.com/office/drawing/2014/main" id="{00000000-0008-0000-0000-000004000000}"/>
            </a:ext>
          </a:extLst>
        </xdr:cNvPr>
        <xdr:cNvSpPr/>
      </xdr:nvSpPr>
      <xdr:spPr>
        <a:xfrm>
          <a:off x="16207628" y="9981079"/>
          <a:ext cx="2093819" cy="860051"/>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268940</xdr:colOff>
      <xdr:row>72</xdr:row>
      <xdr:rowOff>190500</xdr:rowOff>
    </xdr:from>
    <xdr:to>
      <xdr:col>19</xdr:col>
      <xdr:colOff>448234</xdr:colOff>
      <xdr:row>76</xdr:row>
      <xdr:rowOff>100853</xdr:rowOff>
    </xdr:to>
    <xdr:sp macro="" textlink="">
      <xdr:nvSpPr>
        <xdr:cNvPr id="5" name="四角形吹き出し 4">
          <a:extLst>
            <a:ext uri="{FF2B5EF4-FFF2-40B4-BE49-F238E27FC236}">
              <a16:creationId xmlns:a16="http://schemas.microsoft.com/office/drawing/2014/main" id="{00000000-0008-0000-0000-000005000000}"/>
            </a:ext>
          </a:extLst>
        </xdr:cNvPr>
        <xdr:cNvSpPr/>
      </xdr:nvSpPr>
      <xdr:spPr>
        <a:xfrm>
          <a:off x="16185215" y="16059150"/>
          <a:ext cx="2093819" cy="862853"/>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268941</xdr:colOff>
      <xdr:row>97</xdr:row>
      <xdr:rowOff>0</xdr:rowOff>
    </xdr:from>
    <xdr:to>
      <xdr:col>19</xdr:col>
      <xdr:colOff>448235</xdr:colOff>
      <xdr:row>100</xdr:row>
      <xdr:rowOff>145676</xdr:rowOff>
    </xdr:to>
    <xdr:sp macro="" textlink="">
      <xdr:nvSpPr>
        <xdr:cNvPr id="7" name="四角形吹き出し 6">
          <a:extLst>
            <a:ext uri="{FF2B5EF4-FFF2-40B4-BE49-F238E27FC236}">
              <a16:creationId xmlns:a16="http://schemas.microsoft.com/office/drawing/2014/main" id="{00000000-0008-0000-0000-000007000000}"/>
            </a:ext>
          </a:extLst>
        </xdr:cNvPr>
        <xdr:cNvSpPr/>
      </xdr:nvSpPr>
      <xdr:spPr>
        <a:xfrm>
          <a:off x="16185216" y="27489150"/>
          <a:ext cx="2093819" cy="860051"/>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313764</xdr:colOff>
      <xdr:row>123</xdr:row>
      <xdr:rowOff>212913</xdr:rowOff>
    </xdr:from>
    <xdr:to>
      <xdr:col>19</xdr:col>
      <xdr:colOff>493058</xdr:colOff>
      <xdr:row>127</xdr:row>
      <xdr:rowOff>123266</xdr:rowOff>
    </xdr:to>
    <xdr:sp macro="" textlink="">
      <xdr:nvSpPr>
        <xdr:cNvPr id="8" name="四角形吹き出し 7">
          <a:extLst>
            <a:ext uri="{FF2B5EF4-FFF2-40B4-BE49-F238E27FC236}">
              <a16:creationId xmlns:a16="http://schemas.microsoft.com/office/drawing/2014/main" id="{00000000-0008-0000-0000-000008000000}"/>
            </a:ext>
          </a:extLst>
        </xdr:cNvPr>
        <xdr:cNvSpPr/>
      </xdr:nvSpPr>
      <xdr:spPr>
        <a:xfrm>
          <a:off x="16230039" y="32921763"/>
          <a:ext cx="2093819" cy="862853"/>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0</xdr:col>
      <xdr:colOff>89644</xdr:colOff>
      <xdr:row>0</xdr:row>
      <xdr:rowOff>56031</xdr:rowOff>
    </xdr:from>
    <xdr:to>
      <xdr:col>3</xdr:col>
      <xdr:colOff>672353</xdr:colOff>
      <xdr:row>2</xdr:row>
      <xdr:rowOff>44824</xdr:rowOff>
    </xdr:to>
    <xdr:sp macro="" textlink="">
      <xdr:nvSpPr>
        <xdr:cNvPr id="10" name="四角形吹き出し 9">
          <a:extLst>
            <a:ext uri="{FF2B5EF4-FFF2-40B4-BE49-F238E27FC236}">
              <a16:creationId xmlns:a16="http://schemas.microsoft.com/office/drawing/2014/main" id="{00000000-0008-0000-0000-00000A000000}"/>
            </a:ext>
          </a:extLst>
        </xdr:cNvPr>
        <xdr:cNvSpPr/>
      </xdr:nvSpPr>
      <xdr:spPr>
        <a:xfrm>
          <a:off x="89644" y="56031"/>
          <a:ext cx="4336680" cy="324969"/>
        </a:xfrm>
        <a:prstGeom prst="wedgeRectCallout">
          <a:avLst>
            <a:gd name="adj1" fmla="val 19809"/>
            <a:gd name="adj2" fmla="val -20850"/>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latin typeface="HG丸ｺﾞｼｯｸM-PRO" panose="020F0600000000000000" pitchFamily="50" charset="-128"/>
              <a:ea typeface="HG丸ｺﾞｼｯｸM-PRO" panose="020F0600000000000000" pitchFamily="50" charset="-128"/>
            </a:rPr>
            <a:t>　各施設の右側に単価の設定欄があります</a:t>
          </a:r>
        </a:p>
      </xdr:txBody>
    </xdr:sp>
    <xdr:clientData fPrintsWithSheet="0"/>
  </xdr:twoCellAnchor>
  <xdr:twoCellAnchor>
    <xdr:from>
      <xdr:col>17</xdr:col>
      <xdr:colOff>268941</xdr:colOff>
      <xdr:row>148</xdr:row>
      <xdr:rowOff>0</xdr:rowOff>
    </xdr:from>
    <xdr:to>
      <xdr:col>19</xdr:col>
      <xdr:colOff>448235</xdr:colOff>
      <xdr:row>151</xdr:row>
      <xdr:rowOff>145676</xdr:rowOff>
    </xdr:to>
    <xdr:sp macro="" textlink="">
      <xdr:nvSpPr>
        <xdr:cNvPr id="11" name="四角形吹き出し 10">
          <a:extLst>
            <a:ext uri="{FF2B5EF4-FFF2-40B4-BE49-F238E27FC236}">
              <a16:creationId xmlns:a16="http://schemas.microsoft.com/office/drawing/2014/main" id="{00000000-0008-0000-0000-00000B000000}"/>
            </a:ext>
          </a:extLst>
        </xdr:cNvPr>
        <xdr:cNvSpPr/>
      </xdr:nvSpPr>
      <xdr:spPr>
        <a:xfrm>
          <a:off x="16158882" y="28014706"/>
          <a:ext cx="2095500" cy="851646"/>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15</xdr:col>
      <xdr:colOff>16565</xdr:colOff>
      <xdr:row>164</xdr:row>
      <xdr:rowOff>5</xdr:rowOff>
    </xdr:from>
    <xdr:to>
      <xdr:col>15</xdr:col>
      <xdr:colOff>341536</xdr:colOff>
      <xdr:row>166</xdr:row>
      <xdr:rowOff>7800</xdr:rowOff>
    </xdr:to>
    <xdr:sp macro="" textlink="">
      <xdr:nvSpPr>
        <xdr:cNvPr id="12" name="テキスト ボックス 11">
          <a:extLst>
            <a:ext uri="{FF2B5EF4-FFF2-40B4-BE49-F238E27FC236}">
              <a16:creationId xmlns:a16="http://schemas.microsoft.com/office/drawing/2014/main" id="{C54994F9-5942-4724-B6A9-8B5ED0892B7A}"/>
            </a:ext>
          </a:extLst>
        </xdr:cNvPr>
        <xdr:cNvSpPr txBox="1"/>
      </xdr:nvSpPr>
      <xdr:spPr>
        <a:xfrm>
          <a:off x="14304065" y="39160179"/>
          <a:ext cx="324971" cy="4964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②</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E183"/>
  <sheetViews>
    <sheetView tabSelected="1" view="pageBreakPreview" zoomScale="70" zoomScaleNormal="80" zoomScaleSheetLayoutView="70" workbookViewId="0">
      <pane ySplit="3" topLeftCell="A4" activePane="bottomLeft" state="frozenSplit"/>
      <selection pane="bottomLeft" activeCell="P1" sqref="P1"/>
    </sheetView>
  </sheetViews>
  <sheetFormatPr defaultRowHeight="13.5" x14ac:dyDescent="0.15"/>
  <cols>
    <col min="1" max="1" width="1.5" style="5" customWidth="1"/>
    <col min="2" max="2" width="30.375" style="5" customWidth="1"/>
    <col min="3" max="3" width="17.375" style="44" customWidth="1"/>
    <col min="4" max="15" width="11.5" style="5" customWidth="1"/>
    <col min="16" max="16" width="20.25" style="5" customWidth="1"/>
    <col min="17" max="17" width="1.375" style="20" customWidth="1"/>
    <col min="18" max="18" width="16.125" style="4" bestFit="1" customWidth="1"/>
    <col min="19" max="19" width="9" style="5"/>
    <col min="20" max="20" width="16.875" style="5" bestFit="1" customWidth="1"/>
    <col min="21" max="21" width="18.375" style="5" bestFit="1" customWidth="1"/>
    <col min="22" max="16384" width="9" style="5"/>
  </cols>
  <sheetData>
    <row r="1" spans="2:22" x14ac:dyDescent="0.15">
      <c r="E1" s="212"/>
      <c r="F1" s="213"/>
      <c r="G1" s="214"/>
      <c r="H1" s="215"/>
      <c r="I1" s="213"/>
      <c r="J1" s="214"/>
      <c r="K1" s="215"/>
      <c r="L1" s="213"/>
      <c r="M1" s="214"/>
      <c r="N1" s="215"/>
      <c r="O1" s="213"/>
      <c r="P1" s="231"/>
      <c r="Q1" s="216"/>
      <c r="R1" s="213">
        <v>13</v>
      </c>
      <c r="S1" s="214" t="e">
        <f>VLOOKUP(入札金額積算内訳書!R1,#REF!,4)</f>
        <v>#REF!</v>
      </c>
    </row>
    <row r="2" spans="2:22" x14ac:dyDescent="0.15">
      <c r="E2" s="217"/>
      <c r="F2" s="213"/>
      <c r="G2" s="214"/>
      <c r="H2" s="215"/>
      <c r="I2" s="213"/>
      <c r="J2" s="214"/>
      <c r="K2" s="215"/>
      <c r="L2" s="213"/>
      <c r="M2" s="214"/>
      <c r="N2" s="215"/>
      <c r="O2" s="213"/>
      <c r="P2" s="214"/>
      <c r="Q2" s="216"/>
      <c r="R2" s="214"/>
      <c r="S2" s="214"/>
    </row>
    <row r="3" spans="2:22" ht="12.75" customHeight="1" x14ac:dyDescent="0.15">
      <c r="E3" s="218"/>
      <c r="F3" s="213"/>
      <c r="G3" s="214"/>
      <c r="H3" s="214"/>
      <c r="I3" s="213"/>
      <c r="J3" s="214"/>
      <c r="K3" s="214"/>
      <c r="L3" s="213"/>
      <c r="M3" s="214"/>
      <c r="N3" s="214"/>
      <c r="O3" s="213"/>
      <c r="P3" s="214"/>
      <c r="Q3" s="216"/>
      <c r="R3" s="214"/>
      <c r="S3" s="214"/>
    </row>
    <row r="4" spans="2:22" ht="18" customHeight="1" x14ac:dyDescent="0.15">
      <c r="B4" s="43" t="s">
        <v>108</v>
      </c>
      <c r="D4" s="44"/>
      <c r="E4" s="44"/>
      <c r="H4" s="260">
        <v>45200</v>
      </c>
      <c r="I4" s="260"/>
      <c r="J4" s="45" t="s">
        <v>0</v>
      </c>
      <c r="K4" s="261">
        <v>46295</v>
      </c>
      <c r="L4" s="261"/>
      <c r="M4" s="46" t="s">
        <v>114</v>
      </c>
      <c r="N4" s="46"/>
      <c r="P4" s="80" t="s">
        <v>111</v>
      </c>
      <c r="Q4" s="85"/>
    </row>
    <row r="5" spans="2:22" s="20" customFormat="1" ht="12" customHeight="1" x14ac:dyDescent="0.15">
      <c r="B5" s="262" t="s">
        <v>77</v>
      </c>
      <c r="C5" s="262"/>
      <c r="D5" s="262"/>
      <c r="E5" s="262"/>
      <c r="F5" s="262"/>
      <c r="G5" s="262"/>
      <c r="H5" s="262"/>
      <c r="I5" s="262"/>
      <c r="J5" s="262"/>
      <c r="K5" s="262"/>
      <c r="L5" s="262"/>
      <c r="M5" s="262"/>
      <c r="N5" s="262"/>
      <c r="O5" s="262"/>
      <c r="P5" s="262"/>
      <c r="Q5" s="135"/>
      <c r="R5" s="19"/>
    </row>
    <row r="6" spans="2:22" s="20" customFormat="1" ht="12" customHeight="1" x14ac:dyDescent="0.15">
      <c r="B6" s="262"/>
      <c r="C6" s="262"/>
      <c r="D6" s="262"/>
      <c r="E6" s="262"/>
      <c r="F6" s="262"/>
      <c r="G6" s="262"/>
      <c r="H6" s="262"/>
      <c r="I6" s="262"/>
      <c r="J6" s="262"/>
      <c r="K6" s="262"/>
      <c r="L6" s="262"/>
      <c r="M6" s="262"/>
      <c r="N6" s="262"/>
      <c r="O6" s="262"/>
      <c r="P6" s="262"/>
      <c r="Q6" s="135"/>
      <c r="R6" s="19"/>
    </row>
    <row r="7" spans="2:22" s="20" customFormat="1" ht="19.5" customHeight="1" thickBot="1" x14ac:dyDescent="0.2">
      <c r="B7" s="161">
        <v>1</v>
      </c>
      <c r="C7" s="108"/>
      <c r="D7" s="21"/>
      <c r="E7" s="21"/>
      <c r="F7" s="21"/>
      <c r="G7" s="21"/>
      <c r="H7" s="21"/>
      <c r="I7" s="21"/>
      <c r="J7" s="21"/>
      <c r="K7" s="21"/>
      <c r="L7" s="22"/>
      <c r="M7" s="22"/>
      <c r="N7" s="22"/>
      <c r="O7" s="22"/>
      <c r="P7" s="23"/>
      <c r="Q7" s="23"/>
      <c r="R7" s="19"/>
      <c r="T7" s="2"/>
      <c r="U7" s="2"/>
    </row>
    <row r="8" spans="2:22" s="20" customFormat="1" ht="18" customHeight="1" x14ac:dyDescent="0.15">
      <c r="B8" s="255" t="s">
        <v>122</v>
      </c>
      <c r="C8" s="64" t="s">
        <v>123</v>
      </c>
      <c r="D8" s="49"/>
      <c r="E8" s="49"/>
      <c r="F8" s="49"/>
      <c r="G8" s="53"/>
      <c r="H8" s="54" t="s">
        <v>49</v>
      </c>
      <c r="I8" s="257">
        <v>337</v>
      </c>
      <c r="J8" s="257"/>
      <c r="K8" s="258" t="s">
        <v>51</v>
      </c>
      <c r="L8" s="258"/>
      <c r="M8" s="55" t="s">
        <v>124</v>
      </c>
      <c r="N8" s="49"/>
      <c r="O8" s="54" t="s">
        <v>104</v>
      </c>
      <c r="P8" s="211" t="s">
        <v>125</v>
      </c>
      <c r="Q8" s="83"/>
      <c r="R8" s="19"/>
    </row>
    <row r="9" spans="2:22" s="20" customFormat="1" ht="20.25" customHeight="1" thickBot="1" x14ac:dyDescent="0.2">
      <c r="B9" s="256"/>
      <c r="C9" s="58"/>
      <c r="D9" s="67"/>
      <c r="E9" s="50"/>
      <c r="F9" s="50"/>
      <c r="G9" s="56"/>
      <c r="H9" s="51" t="s">
        <v>48</v>
      </c>
      <c r="I9" s="259">
        <v>1000</v>
      </c>
      <c r="J9" s="259"/>
      <c r="K9" s="234" t="s">
        <v>50</v>
      </c>
      <c r="L9" s="234"/>
      <c r="M9" s="168">
        <v>875</v>
      </c>
      <c r="N9" s="167"/>
      <c r="O9" s="50"/>
      <c r="P9" s="52"/>
      <c r="Q9" s="48"/>
      <c r="R9" s="19"/>
      <c r="V9" s="150" t="str">
        <f>B8</f>
        <v>綱木坂送水ポンプ場</v>
      </c>
    </row>
    <row r="10" spans="2:22" ht="18.75" customHeight="1" x14ac:dyDescent="0.15">
      <c r="B10" s="243" t="s">
        <v>1</v>
      </c>
      <c r="C10" s="243" t="s">
        <v>2</v>
      </c>
      <c r="D10" s="238" t="s">
        <v>110</v>
      </c>
      <c r="E10" s="239"/>
      <c r="F10" s="239"/>
      <c r="G10" s="239"/>
      <c r="H10" s="239"/>
      <c r="I10" s="239"/>
      <c r="J10" s="239"/>
      <c r="K10" s="239"/>
      <c r="L10" s="239"/>
      <c r="M10" s="240"/>
      <c r="N10" s="239" t="s">
        <v>117</v>
      </c>
      <c r="O10" s="241"/>
      <c r="P10" s="243" t="s">
        <v>25</v>
      </c>
      <c r="Q10" s="86"/>
      <c r="R10" s="249" t="s">
        <v>74</v>
      </c>
      <c r="S10" s="250"/>
      <c r="T10" s="250"/>
      <c r="U10" s="250"/>
      <c r="V10" s="251"/>
    </row>
    <row r="11" spans="2:22" ht="18.75" customHeight="1" thickBot="1" x14ac:dyDescent="0.2">
      <c r="B11" s="244"/>
      <c r="C11" s="244"/>
      <c r="D11" s="31" t="s">
        <v>24</v>
      </c>
      <c r="E11" s="31" t="s">
        <v>116</v>
      </c>
      <c r="F11" s="31" t="s">
        <v>14</v>
      </c>
      <c r="G11" s="31" t="s">
        <v>15</v>
      </c>
      <c r="H11" s="31" t="s">
        <v>16</v>
      </c>
      <c r="I11" s="31" t="s">
        <v>17</v>
      </c>
      <c r="J11" s="31" t="s">
        <v>18</v>
      </c>
      <c r="K11" s="31" t="s">
        <v>19</v>
      </c>
      <c r="L11" s="31" t="s">
        <v>20</v>
      </c>
      <c r="M11" s="31" t="s">
        <v>21</v>
      </c>
      <c r="N11" s="33" t="s">
        <v>22</v>
      </c>
      <c r="O11" s="33" t="s">
        <v>23</v>
      </c>
      <c r="P11" s="254"/>
      <c r="Q11" s="28"/>
      <c r="R11" s="145" t="s">
        <v>75</v>
      </c>
      <c r="S11" s="148" t="s">
        <v>76</v>
      </c>
      <c r="T11" s="152"/>
      <c r="U11" s="151"/>
      <c r="V11" s="138"/>
    </row>
    <row r="12" spans="2:22" ht="18.75" customHeight="1" x14ac:dyDescent="0.15">
      <c r="B12" s="100" t="s">
        <v>37</v>
      </c>
      <c r="C12" s="29" t="s">
        <v>4</v>
      </c>
      <c r="D12" s="6">
        <v>155429</v>
      </c>
      <c r="E12" s="6">
        <v>151902</v>
      </c>
      <c r="F12" s="6">
        <v>159102</v>
      </c>
      <c r="G12" s="6">
        <v>157728</v>
      </c>
      <c r="H12" s="6">
        <v>164832</v>
      </c>
      <c r="I12" s="6">
        <v>161902</v>
      </c>
      <c r="J12" s="6">
        <v>154204</v>
      </c>
      <c r="K12" s="6">
        <v>157515</v>
      </c>
      <c r="L12" s="6">
        <v>151935</v>
      </c>
      <c r="M12" s="6">
        <v>159901</v>
      </c>
      <c r="N12" s="6">
        <v>164896</v>
      </c>
      <c r="O12" s="6">
        <v>146552</v>
      </c>
      <c r="P12" s="32" t="s">
        <v>126</v>
      </c>
      <c r="Q12" s="87"/>
      <c r="R12" s="146">
        <f>SUM(D12:O12)</f>
        <v>1885898</v>
      </c>
      <c r="S12" s="149" t="s">
        <v>64</v>
      </c>
      <c r="T12" s="143"/>
      <c r="U12" s="141"/>
      <c r="V12" s="139"/>
    </row>
    <row r="13" spans="2:22" ht="18.75" customHeight="1" x14ac:dyDescent="0.15">
      <c r="B13" s="101" t="s">
        <v>68</v>
      </c>
      <c r="C13" s="30" t="s">
        <v>5</v>
      </c>
      <c r="D13" s="9">
        <v>337</v>
      </c>
      <c r="E13" s="9">
        <v>337</v>
      </c>
      <c r="F13" s="10">
        <v>337</v>
      </c>
      <c r="G13" s="10">
        <v>337</v>
      </c>
      <c r="H13" s="10">
        <v>337</v>
      </c>
      <c r="I13" s="10">
        <v>337</v>
      </c>
      <c r="J13" s="10">
        <v>337</v>
      </c>
      <c r="K13" s="10">
        <v>337</v>
      </c>
      <c r="L13" s="10">
        <v>337</v>
      </c>
      <c r="M13" s="10">
        <v>337</v>
      </c>
      <c r="N13" s="10">
        <v>337</v>
      </c>
      <c r="O13" s="10">
        <v>337</v>
      </c>
      <c r="P13" s="57"/>
      <c r="Q13" s="87"/>
      <c r="R13" s="147">
        <f>SUM(D12:I12)</f>
        <v>950895</v>
      </c>
      <c r="S13" s="149" t="s">
        <v>65</v>
      </c>
      <c r="T13" s="143"/>
      <c r="U13" s="141"/>
      <c r="V13" s="139"/>
    </row>
    <row r="14" spans="2:22" ht="18.75" customHeight="1" x14ac:dyDescent="0.15">
      <c r="B14" s="102" t="s">
        <v>69</v>
      </c>
      <c r="C14" s="76"/>
      <c r="D14" s="162">
        <v>337</v>
      </c>
      <c r="E14" s="74">
        <v>337</v>
      </c>
      <c r="F14" s="74">
        <v>337</v>
      </c>
      <c r="G14" s="74">
        <v>337</v>
      </c>
      <c r="H14" s="74">
        <v>337</v>
      </c>
      <c r="I14" s="74">
        <v>330</v>
      </c>
      <c r="J14" s="74">
        <v>330</v>
      </c>
      <c r="K14" s="74">
        <v>330</v>
      </c>
      <c r="L14" s="74">
        <v>330</v>
      </c>
      <c r="M14" s="74">
        <v>330</v>
      </c>
      <c r="N14" s="74">
        <v>324</v>
      </c>
      <c r="O14" s="163">
        <v>326</v>
      </c>
      <c r="P14" s="57" t="s">
        <v>127</v>
      </c>
      <c r="Q14" s="87"/>
      <c r="R14" s="146">
        <f>R12*2+R13</f>
        <v>4722691</v>
      </c>
      <c r="S14" s="149" t="s">
        <v>83</v>
      </c>
      <c r="T14" s="143"/>
      <c r="U14" s="141"/>
      <c r="V14" s="139"/>
    </row>
    <row r="15" spans="2:22" ht="18.75" customHeight="1" x14ac:dyDescent="0.15">
      <c r="B15" s="103" t="s">
        <v>70</v>
      </c>
      <c r="C15" s="61" t="s">
        <v>6</v>
      </c>
      <c r="D15" s="162">
        <v>100</v>
      </c>
      <c r="E15" s="74">
        <v>100</v>
      </c>
      <c r="F15" s="74">
        <v>99</v>
      </c>
      <c r="G15" s="74">
        <v>99</v>
      </c>
      <c r="H15" s="74">
        <v>99</v>
      </c>
      <c r="I15" s="74">
        <v>99</v>
      </c>
      <c r="J15" s="74">
        <v>99</v>
      </c>
      <c r="K15" s="74">
        <v>99</v>
      </c>
      <c r="L15" s="74">
        <v>100</v>
      </c>
      <c r="M15" s="74">
        <v>100</v>
      </c>
      <c r="N15" s="74">
        <v>100</v>
      </c>
      <c r="O15" s="163">
        <v>100</v>
      </c>
      <c r="P15" s="81"/>
      <c r="Q15" s="88"/>
      <c r="R15" s="136"/>
      <c r="S15" s="137"/>
      <c r="T15" s="144"/>
      <c r="U15" s="142"/>
      <c r="V15" s="140"/>
    </row>
    <row r="16" spans="2:22" ht="18.75" customHeight="1" thickBot="1" x14ac:dyDescent="0.2">
      <c r="B16" s="104" t="s">
        <v>71</v>
      </c>
      <c r="C16" s="77"/>
      <c r="D16" s="162">
        <v>100</v>
      </c>
      <c r="E16" s="74">
        <v>100</v>
      </c>
      <c r="F16" s="74">
        <v>99</v>
      </c>
      <c r="G16" s="74">
        <v>99</v>
      </c>
      <c r="H16" s="74">
        <v>99</v>
      </c>
      <c r="I16" s="74">
        <v>99</v>
      </c>
      <c r="J16" s="74">
        <v>99</v>
      </c>
      <c r="K16" s="74">
        <v>99</v>
      </c>
      <c r="L16" s="74">
        <v>100</v>
      </c>
      <c r="M16" s="74">
        <v>100</v>
      </c>
      <c r="N16" s="74">
        <v>100</v>
      </c>
      <c r="O16" s="163">
        <v>100</v>
      </c>
      <c r="P16" s="82" t="s">
        <v>128</v>
      </c>
      <c r="Q16" s="89"/>
      <c r="R16" s="8"/>
      <c r="S16" s="44"/>
      <c r="U16" s="1"/>
    </row>
    <row r="17" spans="2:31" ht="18.75" customHeight="1" x14ac:dyDescent="0.15">
      <c r="B17" s="100" t="s">
        <v>30</v>
      </c>
      <c r="C17" s="29" t="s">
        <v>7</v>
      </c>
      <c r="D17" s="164">
        <v>0</v>
      </c>
      <c r="E17" s="6">
        <v>0</v>
      </c>
      <c r="F17" s="7">
        <v>0</v>
      </c>
      <c r="G17" s="7">
        <v>0</v>
      </c>
      <c r="H17" s="7">
        <v>19397</v>
      </c>
      <c r="I17" s="7">
        <v>19148</v>
      </c>
      <c r="J17" s="7">
        <v>17643</v>
      </c>
      <c r="K17" s="7">
        <v>0</v>
      </c>
      <c r="L17" s="7">
        <v>0</v>
      </c>
      <c r="M17" s="7">
        <v>0</v>
      </c>
      <c r="N17" s="7">
        <v>0</v>
      </c>
      <c r="O17" s="165">
        <v>0</v>
      </c>
      <c r="P17" s="252" t="s">
        <v>109</v>
      </c>
      <c r="Q17" s="90"/>
      <c r="U17" s="3"/>
    </row>
    <row r="18" spans="2:31" ht="18.75" customHeight="1" x14ac:dyDescent="0.15">
      <c r="B18" s="101" t="s">
        <v>31</v>
      </c>
      <c r="C18" s="30" t="s">
        <v>26</v>
      </c>
      <c r="D18" s="35">
        <v>88676</v>
      </c>
      <c r="E18" s="13">
        <v>85160</v>
      </c>
      <c r="F18" s="14">
        <v>79730</v>
      </c>
      <c r="G18" s="14">
        <v>95631</v>
      </c>
      <c r="H18" s="12">
        <v>73422</v>
      </c>
      <c r="I18" s="12">
        <v>72201</v>
      </c>
      <c r="J18" s="12">
        <v>67992</v>
      </c>
      <c r="K18" s="14">
        <v>90030</v>
      </c>
      <c r="L18" s="14">
        <v>85834</v>
      </c>
      <c r="M18" s="14">
        <v>84716</v>
      </c>
      <c r="N18" s="14">
        <v>81178</v>
      </c>
      <c r="O18" s="36">
        <v>78509</v>
      </c>
      <c r="P18" s="253"/>
      <c r="Q18" s="90"/>
    </row>
    <row r="19" spans="2:31" ht="18.75" customHeight="1" x14ac:dyDescent="0.15">
      <c r="B19" s="103" t="s">
        <v>32</v>
      </c>
      <c r="C19" s="61" t="s">
        <v>27</v>
      </c>
      <c r="D19" s="37">
        <v>66753</v>
      </c>
      <c r="E19" s="60">
        <v>66742</v>
      </c>
      <c r="F19" s="12">
        <v>79372</v>
      </c>
      <c r="G19" s="12">
        <v>62097</v>
      </c>
      <c r="H19" s="12">
        <v>72013</v>
      </c>
      <c r="I19" s="12">
        <v>70553</v>
      </c>
      <c r="J19" s="12">
        <v>68569</v>
      </c>
      <c r="K19" s="12">
        <v>67485</v>
      </c>
      <c r="L19" s="12">
        <v>66101</v>
      </c>
      <c r="M19" s="12">
        <v>75185</v>
      </c>
      <c r="N19" s="12">
        <v>83718</v>
      </c>
      <c r="O19" s="38">
        <v>68043</v>
      </c>
      <c r="P19" s="253"/>
      <c r="Q19" s="90"/>
    </row>
    <row r="20" spans="2:31" ht="18.75" customHeight="1" x14ac:dyDescent="0.15">
      <c r="B20" s="105" t="s">
        <v>52</v>
      </c>
      <c r="C20" s="78"/>
      <c r="D20" s="37">
        <v>311</v>
      </c>
      <c r="E20" s="60">
        <v>315</v>
      </c>
      <c r="F20" s="12">
        <v>316</v>
      </c>
      <c r="G20" s="12">
        <v>324</v>
      </c>
      <c r="H20" s="12">
        <v>324</v>
      </c>
      <c r="I20" s="12">
        <v>324</v>
      </c>
      <c r="J20" s="12">
        <v>323</v>
      </c>
      <c r="K20" s="12">
        <v>313</v>
      </c>
      <c r="L20" s="12">
        <v>320</v>
      </c>
      <c r="M20" s="12">
        <v>322</v>
      </c>
      <c r="N20" s="12">
        <v>318</v>
      </c>
      <c r="O20" s="38">
        <v>326</v>
      </c>
      <c r="P20" s="253"/>
      <c r="Q20" s="90"/>
    </row>
    <row r="21" spans="2:31" ht="18.75" customHeight="1" thickBot="1" x14ac:dyDescent="0.2">
      <c r="B21" s="104" t="s">
        <v>53</v>
      </c>
      <c r="C21" s="77"/>
      <c r="D21" s="66">
        <v>69.400000000000006</v>
      </c>
      <c r="E21" s="65">
        <v>67</v>
      </c>
      <c r="F21" s="63">
        <v>69.900000000000006</v>
      </c>
      <c r="G21" s="63">
        <v>67.599999999999994</v>
      </c>
      <c r="H21" s="63">
        <v>70.7</v>
      </c>
      <c r="I21" s="63">
        <v>69.400000000000006</v>
      </c>
      <c r="J21" s="63">
        <v>66.3</v>
      </c>
      <c r="K21" s="63">
        <v>69.900000000000006</v>
      </c>
      <c r="L21" s="63">
        <v>65.900000000000006</v>
      </c>
      <c r="M21" s="63">
        <v>69</v>
      </c>
      <c r="N21" s="63">
        <v>72</v>
      </c>
      <c r="O21" s="62">
        <v>62.4</v>
      </c>
      <c r="P21" s="57" t="s">
        <v>129</v>
      </c>
      <c r="Q21" s="87"/>
    </row>
    <row r="22" spans="2:31" ht="18.75" customHeight="1" thickBot="1" x14ac:dyDescent="0.2">
      <c r="B22" s="232" t="s">
        <v>8</v>
      </c>
      <c r="C22" s="233"/>
      <c r="D22" s="232" t="s">
        <v>9</v>
      </c>
      <c r="E22" s="242"/>
      <c r="F22" s="242"/>
      <c r="G22" s="242"/>
      <c r="H22" s="242"/>
      <c r="I22" s="242"/>
      <c r="J22" s="242"/>
      <c r="K22" s="242"/>
      <c r="L22" s="242"/>
      <c r="M22" s="242"/>
      <c r="N22" s="242"/>
      <c r="O22" s="242"/>
      <c r="P22" s="59" t="s">
        <v>41</v>
      </c>
      <c r="Q22" s="91"/>
      <c r="T22" s="16"/>
      <c r="U22" s="16"/>
      <c r="V22" s="16"/>
      <c r="W22" s="16"/>
      <c r="X22" s="16"/>
      <c r="Y22" s="16"/>
      <c r="Z22" s="16"/>
      <c r="AA22" s="16"/>
      <c r="AB22" s="16"/>
      <c r="AC22" s="16"/>
      <c r="AD22" s="16"/>
      <c r="AE22" s="16"/>
    </row>
    <row r="23" spans="2:31" ht="18.75" customHeight="1" x14ac:dyDescent="0.15">
      <c r="B23" s="100" t="s">
        <v>33</v>
      </c>
      <c r="C23" s="107" t="s">
        <v>54</v>
      </c>
      <c r="D23" s="115">
        <f t="shared" ref="D23:O23" si="0">ROUNDDOWN(D13*$P$23*(1.85-D15/100),2)</f>
        <v>0</v>
      </c>
      <c r="E23" s="115">
        <f t="shared" si="0"/>
        <v>0</v>
      </c>
      <c r="F23" s="116">
        <f t="shared" si="0"/>
        <v>0</v>
      </c>
      <c r="G23" s="116">
        <f t="shared" si="0"/>
        <v>0</v>
      </c>
      <c r="H23" s="116">
        <f t="shared" si="0"/>
        <v>0</v>
      </c>
      <c r="I23" s="116">
        <f t="shared" si="0"/>
        <v>0</v>
      </c>
      <c r="J23" s="116">
        <f t="shared" si="0"/>
        <v>0</v>
      </c>
      <c r="K23" s="116">
        <f t="shared" si="0"/>
        <v>0</v>
      </c>
      <c r="L23" s="116">
        <f t="shared" si="0"/>
        <v>0</v>
      </c>
      <c r="M23" s="116">
        <f t="shared" si="0"/>
        <v>0</v>
      </c>
      <c r="N23" s="116">
        <f t="shared" si="0"/>
        <v>0</v>
      </c>
      <c r="O23" s="116">
        <f t="shared" si="0"/>
        <v>0</v>
      </c>
      <c r="P23" s="133"/>
      <c r="Q23" s="92"/>
      <c r="T23" s="16"/>
      <c r="U23" s="16"/>
      <c r="V23" s="16"/>
      <c r="W23" s="16"/>
      <c r="X23" s="16"/>
      <c r="Y23" s="16"/>
      <c r="Z23" s="16"/>
      <c r="AA23" s="16"/>
      <c r="AB23" s="16"/>
      <c r="AC23" s="16"/>
      <c r="AD23" s="16"/>
      <c r="AE23" s="16"/>
    </row>
    <row r="24" spans="2:31" ht="18.75" customHeight="1" x14ac:dyDescent="0.15">
      <c r="B24" s="103" t="s">
        <v>34</v>
      </c>
      <c r="C24" s="34" t="s">
        <v>28</v>
      </c>
      <c r="D24" s="117">
        <f t="shared" ref="D24:O24" si="1">D17*$P$24</f>
        <v>0</v>
      </c>
      <c r="E24" s="118">
        <f t="shared" si="1"/>
        <v>0</v>
      </c>
      <c r="F24" s="119">
        <f t="shared" si="1"/>
        <v>0</v>
      </c>
      <c r="G24" s="119">
        <f t="shared" si="1"/>
        <v>0</v>
      </c>
      <c r="H24" s="119">
        <f>H17*$P$24</f>
        <v>0</v>
      </c>
      <c r="I24" s="119">
        <f t="shared" si="1"/>
        <v>0</v>
      </c>
      <c r="J24" s="119">
        <f t="shared" si="1"/>
        <v>0</v>
      </c>
      <c r="K24" s="119">
        <f t="shared" si="1"/>
        <v>0</v>
      </c>
      <c r="L24" s="119">
        <f t="shared" si="1"/>
        <v>0</v>
      </c>
      <c r="M24" s="119">
        <f t="shared" si="1"/>
        <v>0</v>
      </c>
      <c r="N24" s="119">
        <f t="shared" si="1"/>
        <v>0</v>
      </c>
      <c r="O24" s="120">
        <f t="shared" si="1"/>
        <v>0</v>
      </c>
      <c r="P24" s="134"/>
      <c r="Q24" s="93"/>
      <c r="T24" s="16"/>
      <c r="U24" s="16"/>
      <c r="V24" s="16"/>
      <c r="W24" s="16"/>
      <c r="X24" s="16"/>
      <c r="Y24" s="16"/>
      <c r="Z24" s="16"/>
      <c r="AA24" s="16"/>
      <c r="AB24" s="16"/>
      <c r="AC24" s="16"/>
      <c r="AD24" s="16"/>
      <c r="AE24" s="16"/>
    </row>
    <row r="25" spans="2:31" ht="18.75" customHeight="1" x14ac:dyDescent="0.15">
      <c r="B25" s="103" t="s">
        <v>44</v>
      </c>
      <c r="C25" s="34" t="s">
        <v>29</v>
      </c>
      <c r="D25" s="121"/>
      <c r="E25" s="122"/>
      <c r="F25" s="123"/>
      <c r="G25" s="123"/>
      <c r="H25" s="119">
        <f>H18*$P$25</f>
        <v>0</v>
      </c>
      <c r="I25" s="119">
        <f>I18*$P$25</f>
        <v>0</v>
      </c>
      <c r="J25" s="119">
        <f>J18*P25</f>
        <v>0</v>
      </c>
      <c r="K25" s="123"/>
      <c r="L25" s="123"/>
      <c r="M25" s="123"/>
      <c r="N25" s="123"/>
      <c r="O25" s="124"/>
      <c r="P25" s="134"/>
      <c r="Q25" s="93"/>
      <c r="T25" s="16"/>
      <c r="U25" s="16"/>
      <c r="V25" s="16"/>
      <c r="W25" s="16"/>
      <c r="X25" s="16"/>
      <c r="Y25" s="16"/>
      <c r="Z25" s="16"/>
      <c r="AA25" s="16"/>
      <c r="AB25" s="16"/>
      <c r="AC25" s="16"/>
      <c r="AD25" s="16"/>
      <c r="AE25" s="16"/>
    </row>
    <row r="26" spans="2:31" ht="18.75" customHeight="1" x14ac:dyDescent="0.15">
      <c r="B26" s="103" t="s">
        <v>45</v>
      </c>
      <c r="C26" s="34" t="s">
        <v>46</v>
      </c>
      <c r="D26" s="117">
        <f>D18*$P$26</f>
        <v>0</v>
      </c>
      <c r="E26" s="118">
        <f t="shared" ref="E26:O26" si="2">E18*$P$26</f>
        <v>0</v>
      </c>
      <c r="F26" s="119">
        <f t="shared" si="2"/>
        <v>0</v>
      </c>
      <c r="G26" s="119">
        <f>G18*P26</f>
        <v>0</v>
      </c>
      <c r="H26" s="123"/>
      <c r="I26" s="123"/>
      <c r="J26" s="123"/>
      <c r="K26" s="119">
        <f t="shared" si="2"/>
        <v>0</v>
      </c>
      <c r="L26" s="119">
        <f t="shared" si="2"/>
        <v>0</v>
      </c>
      <c r="M26" s="119">
        <f t="shared" si="2"/>
        <v>0</v>
      </c>
      <c r="N26" s="119">
        <f t="shared" si="2"/>
        <v>0</v>
      </c>
      <c r="O26" s="120">
        <f t="shared" si="2"/>
        <v>0</v>
      </c>
      <c r="P26" s="134"/>
      <c r="Q26" s="93"/>
      <c r="T26" s="16"/>
      <c r="U26" s="16"/>
      <c r="V26" s="16"/>
      <c r="W26" s="16"/>
      <c r="X26" s="16"/>
      <c r="Y26" s="16"/>
      <c r="Z26" s="16"/>
      <c r="AA26" s="16"/>
      <c r="AB26" s="16"/>
      <c r="AC26" s="16"/>
      <c r="AD26" s="16"/>
      <c r="AE26" s="16"/>
    </row>
    <row r="27" spans="2:31" ht="18.75" customHeight="1" x14ac:dyDescent="0.15">
      <c r="B27" s="101" t="s">
        <v>35</v>
      </c>
      <c r="C27" s="192" t="s">
        <v>47</v>
      </c>
      <c r="D27" s="193">
        <f>D19*$P$27</f>
        <v>0</v>
      </c>
      <c r="E27" s="193">
        <f>E19*$P$27</f>
        <v>0</v>
      </c>
      <c r="F27" s="131">
        <f t="shared" ref="F27:O27" si="3">F19*$P$27</f>
        <v>0</v>
      </c>
      <c r="G27" s="131">
        <f t="shared" si="3"/>
        <v>0</v>
      </c>
      <c r="H27" s="131">
        <f t="shared" si="3"/>
        <v>0</v>
      </c>
      <c r="I27" s="131">
        <f t="shared" si="3"/>
        <v>0</v>
      </c>
      <c r="J27" s="131">
        <f t="shared" si="3"/>
        <v>0</v>
      </c>
      <c r="K27" s="131">
        <f t="shared" si="3"/>
        <v>0</v>
      </c>
      <c r="L27" s="131">
        <f t="shared" si="3"/>
        <v>0</v>
      </c>
      <c r="M27" s="131">
        <f t="shared" si="3"/>
        <v>0</v>
      </c>
      <c r="N27" s="131">
        <f t="shared" si="3"/>
        <v>0</v>
      </c>
      <c r="O27" s="131">
        <f t="shared" si="3"/>
        <v>0</v>
      </c>
      <c r="P27" s="194"/>
      <c r="Q27" s="93"/>
      <c r="T27" s="16"/>
      <c r="U27" s="16"/>
      <c r="V27" s="158" t="str">
        <f>V9</f>
        <v>綱木坂送水ポンプ場</v>
      </c>
      <c r="W27" s="16"/>
      <c r="X27" s="16"/>
      <c r="Y27" s="16"/>
      <c r="Z27" s="16"/>
      <c r="AA27" s="16"/>
      <c r="AB27" s="16"/>
      <c r="AC27" s="16"/>
      <c r="AD27" s="16"/>
      <c r="AE27" s="16"/>
    </row>
    <row r="28" spans="2:31" ht="18.75" customHeight="1" thickBot="1" x14ac:dyDescent="0.2">
      <c r="B28" s="103" t="s">
        <v>98</v>
      </c>
      <c r="C28" s="34" t="s">
        <v>99</v>
      </c>
      <c r="D28" s="197">
        <f>D13*$P$28</f>
        <v>0</v>
      </c>
      <c r="E28" s="118">
        <f>E13*$P28</f>
        <v>0</v>
      </c>
      <c r="F28" s="119">
        <f t="shared" ref="F28:N28" si="4">F13*$P28</f>
        <v>0</v>
      </c>
      <c r="G28" s="119">
        <f t="shared" si="4"/>
        <v>0</v>
      </c>
      <c r="H28" s="119">
        <f t="shared" si="4"/>
        <v>0</v>
      </c>
      <c r="I28" s="119">
        <f t="shared" si="4"/>
        <v>0</v>
      </c>
      <c r="J28" s="119">
        <f t="shared" si="4"/>
        <v>0</v>
      </c>
      <c r="K28" s="119">
        <f t="shared" si="4"/>
        <v>0</v>
      </c>
      <c r="L28" s="119">
        <f t="shared" si="4"/>
        <v>0</v>
      </c>
      <c r="M28" s="119">
        <f t="shared" si="4"/>
        <v>0</v>
      </c>
      <c r="N28" s="119">
        <f t="shared" si="4"/>
        <v>0</v>
      </c>
      <c r="O28" s="119">
        <f>O13*$P28</f>
        <v>0</v>
      </c>
      <c r="P28" s="194"/>
      <c r="Q28" s="93"/>
      <c r="T28" s="16"/>
      <c r="U28" s="16"/>
      <c r="V28" s="158"/>
      <c r="W28" s="16"/>
      <c r="X28" s="16"/>
      <c r="Y28" s="16"/>
      <c r="Z28" s="16"/>
      <c r="AA28" s="16"/>
      <c r="AB28" s="16"/>
      <c r="AC28" s="16"/>
      <c r="AD28" s="16"/>
      <c r="AE28" s="16"/>
    </row>
    <row r="29" spans="2:31" ht="18.75" customHeight="1" thickBot="1" x14ac:dyDescent="0.2">
      <c r="B29" s="190" t="s">
        <v>36</v>
      </c>
      <c r="C29" s="191" t="s">
        <v>100</v>
      </c>
      <c r="D29" s="195">
        <f>INT(SUM(D23:D27)-D28)</f>
        <v>0</v>
      </c>
      <c r="E29" s="195">
        <f t="shared" ref="E29:M29" si="5">INT(SUM(E23:E27)-E28)</f>
        <v>0</v>
      </c>
      <c r="F29" s="196">
        <f t="shared" si="5"/>
        <v>0</v>
      </c>
      <c r="G29" s="196">
        <f t="shared" si="5"/>
        <v>0</v>
      </c>
      <c r="H29" s="196">
        <f t="shared" si="5"/>
        <v>0</v>
      </c>
      <c r="I29" s="196">
        <f t="shared" si="5"/>
        <v>0</v>
      </c>
      <c r="J29" s="196">
        <f t="shared" si="5"/>
        <v>0</v>
      </c>
      <c r="K29" s="196">
        <f t="shared" si="5"/>
        <v>0</v>
      </c>
      <c r="L29" s="196">
        <f t="shared" si="5"/>
        <v>0</v>
      </c>
      <c r="M29" s="196">
        <f t="shared" si="5"/>
        <v>0</v>
      </c>
      <c r="N29" s="196">
        <f>INT(SUM(N23:N27)-N28)</f>
        <v>0</v>
      </c>
      <c r="O29" s="196">
        <f>INT(SUM(O23:O27)-O28)</f>
        <v>0</v>
      </c>
      <c r="P29" s="110">
        <f>SUM(D29:O29)</f>
        <v>0</v>
      </c>
      <c r="Q29" s="94"/>
      <c r="R29" s="249" t="s">
        <v>74</v>
      </c>
      <c r="S29" s="250"/>
      <c r="T29" s="250"/>
      <c r="U29" s="250"/>
      <c r="V29" s="251"/>
      <c r="W29" s="16"/>
      <c r="X29" s="16"/>
      <c r="Y29" s="16"/>
      <c r="Z29" s="16"/>
      <c r="AA29" s="16"/>
      <c r="AB29" s="16"/>
      <c r="AC29" s="16"/>
      <c r="AD29" s="16"/>
      <c r="AE29" s="16"/>
    </row>
    <row r="30" spans="2:31" s="20" customFormat="1" ht="21" customHeight="1" x14ac:dyDescent="0.15">
      <c r="B30" s="24"/>
      <c r="C30" s="109" t="s">
        <v>42</v>
      </c>
      <c r="D30" s="24"/>
      <c r="E30" s="24"/>
      <c r="F30" s="24"/>
      <c r="G30" s="24"/>
      <c r="H30" s="24"/>
      <c r="I30" s="24"/>
      <c r="J30" s="24"/>
      <c r="K30" s="48"/>
      <c r="L30" s="24"/>
      <c r="M30" s="24"/>
      <c r="N30" s="24"/>
      <c r="O30" s="41" t="s">
        <v>114</v>
      </c>
      <c r="P30" s="111">
        <f>P29*3</f>
        <v>0</v>
      </c>
      <c r="Q30" s="68"/>
      <c r="R30" s="153">
        <f>P29*2+P30</f>
        <v>0</v>
      </c>
      <c r="S30" s="154" t="s">
        <v>84</v>
      </c>
      <c r="T30" s="157" t="s">
        <v>85</v>
      </c>
      <c r="U30" s="155"/>
      <c r="V30" s="156"/>
      <c r="W30" s="25"/>
      <c r="X30" s="25"/>
      <c r="Y30" s="25"/>
      <c r="Z30" s="25"/>
      <c r="AA30" s="25"/>
      <c r="AB30" s="25"/>
      <c r="AC30" s="25"/>
      <c r="AD30" s="25"/>
      <c r="AE30" s="25"/>
    </row>
    <row r="31" spans="2:31" s="20" customFormat="1" ht="21.75" customHeight="1" thickBot="1" x14ac:dyDescent="0.2">
      <c r="B31" s="161">
        <v>2</v>
      </c>
      <c r="C31" s="108"/>
      <c r="D31" s="24"/>
      <c r="E31" s="24"/>
      <c r="F31" s="24"/>
      <c r="G31" s="24"/>
      <c r="H31" s="24"/>
      <c r="I31" s="48"/>
      <c r="J31" s="48"/>
      <c r="K31" s="48"/>
      <c r="L31" s="24"/>
      <c r="M31" s="24"/>
      <c r="N31" s="24"/>
      <c r="O31" s="41"/>
      <c r="P31" s="222"/>
      <c r="Q31" s="24"/>
      <c r="R31" s="19"/>
      <c r="T31" s="25"/>
      <c r="U31" s="25"/>
      <c r="V31" s="25"/>
      <c r="W31" s="25"/>
      <c r="X31" s="25"/>
      <c r="Y31" s="25"/>
      <c r="Z31" s="25"/>
      <c r="AA31" s="25"/>
      <c r="AB31" s="25"/>
      <c r="AC31" s="25"/>
      <c r="AD31" s="25"/>
      <c r="AE31" s="25"/>
    </row>
    <row r="32" spans="2:31" s="20" customFormat="1" ht="18" customHeight="1" x14ac:dyDescent="0.15">
      <c r="B32" s="255" t="s">
        <v>130</v>
      </c>
      <c r="C32" s="64" t="s">
        <v>131</v>
      </c>
      <c r="D32" s="49"/>
      <c r="E32" s="49"/>
      <c r="F32" s="49"/>
      <c r="G32" s="53"/>
      <c r="H32" s="54" t="s">
        <v>49</v>
      </c>
      <c r="I32" s="257">
        <v>132</v>
      </c>
      <c r="J32" s="257"/>
      <c r="K32" s="258" t="s">
        <v>51</v>
      </c>
      <c r="L32" s="258"/>
      <c r="M32" s="55" t="s">
        <v>124</v>
      </c>
      <c r="N32" s="49"/>
      <c r="O32" s="54" t="s">
        <v>104</v>
      </c>
      <c r="P32" s="211" t="s">
        <v>132</v>
      </c>
      <c r="Q32" s="83"/>
      <c r="R32" s="19"/>
    </row>
    <row r="33" spans="2:31" s="20" customFormat="1" ht="20.25" customHeight="1" thickBot="1" x14ac:dyDescent="0.2">
      <c r="B33" s="256"/>
      <c r="C33" s="58"/>
      <c r="D33" s="67"/>
      <c r="E33" s="50"/>
      <c r="F33" s="50"/>
      <c r="G33" s="56"/>
      <c r="H33" s="51" t="s">
        <v>48</v>
      </c>
      <c r="I33" s="259">
        <v>500</v>
      </c>
      <c r="J33" s="259"/>
      <c r="K33" s="234" t="s">
        <v>50</v>
      </c>
      <c r="L33" s="234"/>
      <c r="M33" s="168">
        <v>375</v>
      </c>
      <c r="N33" s="50"/>
      <c r="O33" s="50"/>
      <c r="P33" s="52"/>
      <c r="Q33" s="48"/>
      <c r="R33" s="19"/>
      <c r="V33" s="150" t="str">
        <f>B32</f>
        <v>将監送水ポンプ場</v>
      </c>
    </row>
    <row r="34" spans="2:31" ht="18.75" customHeight="1" x14ac:dyDescent="0.15">
      <c r="B34" s="243" t="s">
        <v>1</v>
      </c>
      <c r="C34" s="243" t="s">
        <v>2</v>
      </c>
      <c r="D34" s="238" t="s">
        <v>110</v>
      </c>
      <c r="E34" s="239"/>
      <c r="F34" s="239"/>
      <c r="G34" s="239"/>
      <c r="H34" s="239"/>
      <c r="I34" s="239"/>
      <c r="J34" s="239"/>
      <c r="K34" s="239"/>
      <c r="L34" s="239"/>
      <c r="M34" s="240"/>
      <c r="N34" s="239" t="s">
        <v>117</v>
      </c>
      <c r="O34" s="241"/>
      <c r="P34" s="243" t="s">
        <v>25</v>
      </c>
      <c r="Q34" s="86"/>
      <c r="R34" s="249" t="s">
        <v>74</v>
      </c>
      <c r="S34" s="250"/>
      <c r="T34" s="250"/>
      <c r="U34" s="250"/>
      <c r="V34" s="251"/>
    </row>
    <row r="35" spans="2:31" ht="18.75" customHeight="1" thickBot="1" x14ac:dyDescent="0.2">
      <c r="B35" s="244"/>
      <c r="C35" s="244"/>
      <c r="D35" s="31" t="s">
        <v>24</v>
      </c>
      <c r="E35" s="31" t="s">
        <v>116</v>
      </c>
      <c r="F35" s="31" t="s">
        <v>14</v>
      </c>
      <c r="G35" s="31" t="s">
        <v>15</v>
      </c>
      <c r="H35" s="31" t="s">
        <v>16</v>
      </c>
      <c r="I35" s="31" t="s">
        <v>17</v>
      </c>
      <c r="J35" s="31" t="s">
        <v>18</v>
      </c>
      <c r="K35" s="31" t="s">
        <v>19</v>
      </c>
      <c r="L35" s="31" t="s">
        <v>20</v>
      </c>
      <c r="M35" s="31" t="s">
        <v>21</v>
      </c>
      <c r="N35" s="33" t="s">
        <v>22</v>
      </c>
      <c r="O35" s="33" t="s">
        <v>23</v>
      </c>
      <c r="P35" s="254"/>
      <c r="Q35" s="28"/>
      <c r="R35" s="145" t="s">
        <v>75</v>
      </c>
      <c r="S35" s="148" t="s">
        <v>76</v>
      </c>
      <c r="T35" s="152"/>
      <c r="U35" s="151"/>
      <c r="V35" s="138"/>
    </row>
    <row r="36" spans="2:31" ht="18.75" customHeight="1" x14ac:dyDescent="0.15">
      <c r="B36" s="100" t="s">
        <v>37</v>
      </c>
      <c r="C36" s="29" t="s">
        <v>4</v>
      </c>
      <c r="D36" s="6">
        <v>38691</v>
      </c>
      <c r="E36" s="6">
        <v>37399</v>
      </c>
      <c r="F36" s="6">
        <v>38722</v>
      </c>
      <c r="G36" s="6">
        <v>38047</v>
      </c>
      <c r="H36" s="6">
        <v>39803</v>
      </c>
      <c r="I36" s="6">
        <v>39416</v>
      </c>
      <c r="J36" s="6">
        <v>37795</v>
      </c>
      <c r="K36" s="6">
        <v>42814</v>
      </c>
      <c r="L36" s="6">
        <v>41376</v>
      </c>
      <c r="M36" s="6">
        <v>43612</v>
      </c>
      <c r="N36" s="6">
        <v>44023</v>
      </c>
      <c r="O36" s="6">
        <v>40206</v>
      </c>
      <c r="P36" s="32" t="s">
        <v>133</v>
      </c>
      <c r="Q36" s="87"/>
      <c r="R36" s="146">
        <f>SUM(D36:O36)</f>
        <v>481904</v>
      </c>
      <c r="S36" s="149" t="s">
        <v>64</v>
      </c>
      <c r="T36" s="143"/>
      <c r="U36" s="141"/>
      <c r="V36" s="139"/>
    </row>
    <row r="37" spans="2:31" ht="18.75" customHeight="1" x14ac:dyDescent="0.15">
      <c r="B37" s="101" t="s">
        <v>68</v>
      </c>
      <c r="C37" s="30" t="s">
        <v>5</v>
      </c>
      <c r="D37" s="9">
        <v>132</v>
      </c>
      <c r="E37" s="9">
        <v>132</v>
      </c>
      <c r="F37" s="10">
        <v>132</v>
      </c>
      <c r="G37" s="10">
        <v>132</v>
      </c>
      <c r="H37" s="10">
        <v>132</v>
      </c>
      <c r="I37" s="10">
        <v>132</v>
      </c>
      <c r="J37" s="10">
        <v>132</v>
      </c>
      <c r="K37" s="10">
        <v>132</v>
      </c>
      <c r="L37" s="10">
        <v>132</v>
      </c>
      <c r="M37" s="10">
        <v>132</v>
      </c>
      <c r="N37" s="10">
        <v>132</v>
      </c>
      <c r="O37" s="10">
        <v>132</v>
      </c>
      <c r="P37" s="57"/>
      <c r="Q37" s="87"/>
      <c r="R37" s="147">
        <f>SUM(D36:I36)</f>
        <v>232078</v>
      </c>
      <c r="S37" s="149" t="s">
        <v>65</v>
      </c>
      <c r="T37" s="143"/>
      <c r="U37" s="141"/>
      <c r="V37" s="139"/>
    </row>
    <row r="38" spans="2:31" ht="18.75" customHeight="1" x14ac:dyDescent="0.15">
      <c r="B38" s="102" t="s">
        <v>72</v>
      </c>
      <c r="C38" s="76"/>
      <c r="D38" s="162">
        <v>132</v>
      </c>
      <c r="E38" s="74">
        <v>132</v>
      </c>
      <c r="F38" s="74">
        <v>132</v>
      </c>
      <c r="G38" s="74">
        <v>132</v>
      </c>
      <c r="H38" s="74">
        <v>132</v>
      </c>
      <c r="I38" s="74">
        <v>132</v>
      </c>
      <c r="J38" s="74">
        <v>132</v>
      </c>
      <c r="K38" s="74">
        <v>132</v>
      </c>
      <c r="L38" s="74">
        <v>132</v>
      </c>
      <c r="M38" s="74">
        <v>132</v>
      </c>
      <c r="N38" s="74">
        <v>132</v>
      </c>
      <c r="O38" s="163">
        <v>132</v>
      </c>
      <c r="P38" s="57" t="s">
        <v>134</v>
      </c>
      <c r="Q38" s="87"/>
      <c r="R38" s="146">
        <f>R36*2+R37</f>
        <v>1195886</v>
      </c>
      <c r="S38" s="149" t="s">
        <v>83</v>
      </c>
      <c r="T38" s="143"/>
      <c r="U38" s="141"/>
      <c r="V38" s="139"/>
    </row>
    <row r="39" spans="2:31" ht="18.75" customHeight="1" x14ac:dyDescent="0.15">
      <c r="B39" s="103" t="s">
        <v>70</v>
      </c>
      <c r="C39" s="61" t="s">
        <v>6</v>
      </c>
      <c r="D39" s="162">
        <v>97</v>
      </c>
      <c r="E39" s="74">
        <v>97</v>
      </c>
      <c r="F39" s="74">
        <v>97</v>
      </c>
      <c r="G39" s="74">
        <v>96</v>
      </c>
      <c r="H39" s="74">
        <v>96</v>
      </c>
      <c r="I39" s="74">
        <v>95</v>
      </c>
      <c r="J39" s="74">
        <v>96</v>
      </c>
      <c r="K39" s="74">
        <v>97</v>
      </c>
      <c r="L39" s="74">
        <v>97</v>
      </c>
      <c r="M39" s="74">
        <v>97</v>
      </c>
      <c r="N39" s="74">
        <v>97</v>
      </c>
      <c r="O39" s="163">
        <v>97</v>
      </c>
      <c r="P39" s="75"/>
      <c r="Q39" s="89"/>
      <c r="R39" s="136"/>
      <c r="S39" s="137"/>
      <c r="T39" s="144"/>
      <c r="U39" s="142"/>
      <c r="V39" s="140"/>
    </row>
    <row r="40" spans="2:31" ht="18.75" customHeight="1" thickBot="1" x14ac:dyDescent="0.2">
      <c r="B40" s="104" t="s">
        <v>71</v>
      </c>
      <c r="C40" s="77"/>
      <c r="D40" s="162">
        <v>97</v>
      </c>
      <c r="E40" s="74">
        <v>97</v>
      </c>
      <c r="F40" s="74">
        <v>97</v>
      </c>
      <c r="G40" s="74">
        <v>96</v>
      </c>
      <c r="H40" s="74">
        <v>96</v>
      </c>
      <c r="I40" s="74">
        <v>95</v>
      </c>
      <c r="J40" s="74">
        <v>96</v>
      </c>
      <c r="K40" s="74">
        <v>97</v>
      </c>
      <c r="L40" s="74">
        <v>97</v>
      </c>
      <c r="M40" s="74">
        <v>97</v>
      </c>
      <c r="N40" s="74">
        <v>97</v>
      </c>
      <c r="O40" s="163">
        <v>97</v>
      </c>
      <c r="P40" s="73" t="s">
        <v>135</v>
      </c>
      <c r="Q40" s="89"/>
      <c r="U40" s="44"/>
    </row>
    <row r="41" spans="2:31" ht="18.75" customHeight="1" x14ac:dyDescent="0.15">
      <c r="B41" s="100" t="s">
        <v>30</v>
      </c>
      <c r="C41" s="29" t="s">
        <v>7</v>
      </c>
      <c r="D41" s="164">
        <v>0</v>
      </c>
      <c r="E41" s="6">
        <v>0</v>
      </c>
      <c r="F41" s="7">
        <v>0</v>
      </c>
      <c r="G41" s="7">
        <v>0</v>
      </c>
      <c r="H41" s="7">
        <v>3253</v>
      </c>
      <c r="I41" s="7">
        <v>3176</v>
      </c>
      <c r="J41" s="7">
        <v>2674</v>
      </c>
      <c r="K41" s="7">
        <v>0</v>
      </c>
      <c r="L41" s="7">
        <v>0</v>
      </c>
      <c r="M41" s="7">
        <v>0</v>
      </c>
      <c r="N41" s="7">
        <v>0</v>
      </c>
      <c r="O41" s="165">
        <v>0</v>
      </c>
      <c r="P41" s="252" t="s">
        <v>109</v>
      </c>
      <c r="Q41" s="90"/>
    </row>
    <row r="42" spans="2:31" ht="18.75" customHeight="1" x14ac:dyDescent="0.15">
      <c r="B42" s="101" t="s">
        <v>31</v>
      </c>
      <c r="C42" s="30" t="s">
        <v>26</v>
      </c>
      <c r="D42" s="35">
        <v>21662</v>
      </c>
      <c r="E42" s="13">
        <v>19933</v>
      </c>
      <c r="F42" s="14">
        <v>18268</v>
      </c>
      <c r="G42" s="14">
        <v>21904</v>
      </c>
      <c r="H42" s="12">
        <v>17747</v>
      </c>
      <c r="I42" s="12">
        <v>19016</v>
      </c>
      <c r="J42" s="12">
        <v>17396</v>
      </c>
      <c r="K42" s="14">
        <v>24032</v>
      </c>
      <c r="L42" s="14">
        <v>23520</v>
      </c>
      <c r="M42" s="14">
        <v>23624</v>
      </c>
      <c r="N42" s="14">
        <v>21699</v>
      </c>
      <c r="O42" s="36">
        <v>21842</v>
      </c>
      <c r="P42" s="253"/>
      <c r="Q42" s="90"/>
    </row>
    <row r="43" spans="2:31" ht="18.75" customHeight="1" x14ac:dyDescent="0.15">
      <c r="B43" s="103" t="s">
        <v>32</v>
      </c>
      <c r="C43" s="61" t="s">
        <v>27</v>
      </c>
      <c r="D43" s="37">
        <v>17029</v>
      </c>
      <c r="E43" s="60">
        <v>17466</v>
      </c>
      <c r="F43" s="60">
        <v>20454</v>
      </c>
      <c r="G43" s="60">
        <v>16143</v>
      </c>
      <c r="H43" s="12">
        <v>18803</v>
      </c>
      <c r="I43" s="12">
        <v>17224</v>
      </c>
      <c r="J43" s="12">
        <v>17725</v>
      </c>
      <c r="K43" s="12">
        <v>18782</v>
      </c>
      <c r="L43" s="12">
        <v>17856</v>
      </c>
      <c r="M43" s="12">
        <v>19988</v>
      </c>
      <c r="N43" s="12">
        <v>22324</v>
      </c>
      <c r="O43" s="38">
        <v>18364</v>
      </c>
      <c r="P43" s="253"/>
      <c r="Q43" s="90"/>
    </row>
    <row r="44" spans="2:31" ht="18.75" customHeight="1" x14ac:dyDescent="0.15">
      <c r="B44" s="106" t="s">
        <v>52</v>
      </c>
      <c r="C44" s="79"/>
      <c r="D44" s="37">
        <v>131</v>
      </c>
      <c r="E44" s="60">
        <v>131</v>
      </c>
      <c r="F44" s="12">
        <v>131</v>
      </c>
      <c r="G44" s="12">
        <v>132</v>
      </c>
      <c r="H44" s="12">
        <v>132</v>
      </c>
      <c r="I44" s="12">
        <v>132</v>
      </c>
      <c r="J44" s="12">
        <v>107</v>
      </c>
      <c r="K44" s="12">
        <v>107</v>
      </c>
      <c r="L44" s="12">
        <v>107</v>
      </c>
      <c r="M44" s="12">
        <v>109</v>
      </c>
      <c r="N44" s="12">
        <v>108</v>
      </c>
      <c r="O44" s="38">
        <v>108</v>
      </c>
      <c r="P44" s="253"/>
      <c r="Q44" s="90"/>
    </row>
    <row r="45" spans="2:31" ht="18.75" customHeight="1" thickBot="1" x14ac:dyDescent="0.2">
      <c r="B45" s="104" t="s">
        <v>53</v>
      </c>
      <c r="C45" s="77"/>
      <c r="D45" s="66">
        <v>41</v>
      </c>
      <c r="E45" s="65">
        <v>39.700000000000003</v>
      </c>
      <c r="F45" s="63">
        <v>41.1</v>
      </c>
      <c r="G45" s="63">
        <v>40</v>
      </c>
      <c r="H45" s="63">
        <v>41.9</v>
      </c>
      <c r="I45" s="63">
        <v>41.5</v>
      </c>
      <c r="J45" s="63">
        <v>49.1</v>
      </c>
      <c r="K45" s="63">
        <v>55.6</v>
      </c>
      <c r="L45" s="63">
        <v>53.7</v>
      </c>
      <c r="M45" s="63">
        <v>55.6</v>
      </c>
      <c r="N45" s="63">
        <v>56.6</v>
      </c>
      <c r="O45" s="62">
        <v>51.7</v>
      </c>
      <c r="P45" s="73" t="s">
        <v>136</v>
      </c>
      <c r="Q45" s="89"/>
    </row>
    <row r="46" spans="2:31" ht="18.75" customHeight="1" thickBot="1" x14ac:dyDescent="0.2">
      <c r="B46" s="232" t="s">
        <v>8</v>
      </c>
      <c r="C46" s="233"/>
      <c r="D46" s="232" t="s">
        <v>9</v>
      </c>
      <c r="E46" s="242"/>
      <c r="F46" s="242"/>
      <c r="G46" s="242"/>
      <c r="H46" s="242"/>
      <c r="I46" s="242"/>
      <c r="J46" s="242"/>
      <c r="K46" s="242"/>
      <c r="L46" s="242"/>
      <c r="M46" s="242"/>
      <c r="N46" s="242"/>
      <c r="O46" s="242"/>
      <c r="P46" s="59" t="s">
        <v>41</v>
      </c>
      <c r="Q46" s="91"/>
      <c r="T46" s="18"/>
      <c r="U46" s="18"/>
      <c r="V46" s="18"/>
      <c r="W46" s="18"/>
      <c r="X46" s="18"/>
      <c r="Y46" s="18"/>
      <c r="Z46" s="18"/>
      <c r="AA46" s="18"/>
      <c r="AB46" s="18"/>
      <c r="AC46" s="18"/>
      <c r="AD46" s="18"/>
      <c r="AE46" s="18"/>
    </row>
    <row r="47" spans="2:31" ht="18.75" customHeight="1" x14ac:dyDescent="0.15">
      <c r="B47" s="100" t="s">
        <v>33</v>
      </c>
      <c r="C47" s="107" t="s">
        <v>54</v>
      </c>
      <c r="D47" s="116">
        <f t="shared" ref="D47:O47" si="6">ROUNDDOWN(D37*$P$47*(1.85-D39/100),2)</f>
        <v>0</v>
      </c>
      <c r="E47" s="116">
        <f t="shared" si="6"/>
        <v>0</v>
      </c>
      <c r="F47" s="116">
        <f t="shared" si="6"/>
        <v>0</v>
      </c>
      <c r="G47" s="116">
        <f t="shared" si="6"/>
        <v>0</v>
      </c>
      <c r="H47" s="116">
        <f t="shared" si="6"/>
        <v>0</v>
      </c>
      <c r="I47" s="116">
        <f>ROUNDDOWN(I37*$P$47*(1.85-I39/100),2)</f>
        <v>0</v>
      </c>
      <c r="J47" s="116">
        <f t="shared" si="6"/>
        <v>0</v>
      </c>
      <c r="K47" s="116">
        <f t="shared" si="6"/>
        <v>0</v>
      </c>
      <c r="L47" s="116">
        <f t="shared" si="6"/>
        <v>0</v>
      </c>
      <c r="M47" s="116">
        <f t="shared" si="6"/>
        <v>0</v>
      </c>
      <c r="N47" s="116">
        <f t="shared" si="6"/>
        <v>0</v>
      </c>
      <c r="O47" s="116">
        <f t="shared" si="6"/>
        <v>0</v>
      </c>
      <c r="P47" s="133"/>
      <c r="Q47" s="95"/>
      <c r="T47" s="18"/>
      <c r="U47" s="18"/>
      <c r="V47" s="18"/>
      <c r="W47" s="18"/>
      <c r="X47" s="18"/>
      <c r="Y47" s="18"/>
      <c r="Z47" s="18"/>
      <c r="AA47" s="18"/>
      <c r="AB47" s="18"/>
      <c r="AC47" s="18"/>
      <c r="AD47" s="18"/>
      <c r="AE47" s="18"/>
    </row>
    <row r="48" spans="2:31" ht="18.75" customHeight="1" x14ac:dyDescent="0.15">
      <c r="B48" s="103" t="s">
        <v>34</v>
      </c>
      <c r="C48" s="34" t="s">
        <v>28</v>
      </c>
      <c r="D48" s="117">
        <f t="shared" ref="D48:O48" si="7">D41*$P$48</f>
        <v>0</v>
      </c>
      <c r="E48" s="119">
        <f t="shared" si="7"/>
        <v>0</v>
      </c>
      <c r="F48" s="119">
        <f t="shared" si="7"/>
        <v>0</v>
      </c>
      <c r="G48" s="119">
        <f t="shared" si="7"/>
        <v>0</v>
      </c>
      <c r="H48" s="119">
        <f t="shared" si="7"/>
        <v>0</v>
      </c>
      <c r="I48" s="119">
        <f t="shared" si="7"/>
        <v>0</v>
      </c>
      <c r="J48" s="119">
        <f t="shared" si="7"/>
        <v>0</v>
      </c>
      <c r="K48" s="119">
        <f t="shared" si="7"/>
        <v>0</v>
      </c>
      <c r="L48" s="119">
        <f t="shared" si="7"/>
        <v>0</v>
      </c>
      <c r="M48" s="119">
        <f t="shared" si="7"/>
        <v>0</v>
      </c>
      <c r="N48" s="119">
        <f t="shared" si="7"/>
        <v>0</v>
      </c>
      <c r="O48" s="120">
        <f t="shared" si="7"/>
        <v>0</v>
      </c>
      <c r="P48" s="134"/>
      <c r="Q48" s="96"/>
      <c r="T48" s="18"/>
      <c r="U48" s="18"/>
      <c r="V48" s="18"/>
      <c r="W48" s="18"/>
      <c r="X48" s="18"/>
      <c r="Y48" s="18"/>
      <c r="Z48" s="18"/>
      <c r="AA48" s="18"/>
      <c r="AB48" s="18"/>
      <c r="AC48" s="18"/>
      <c r="AD48" s="18"/>
      <c r="AE48" s="18"/>
    </row>
    <row r="49" spans="2:31" ht="18.75" customHeight="1" x14ac:dyDescent="0.15">
      <c r="B49" s="103" t="s">
        <v>44</v>
      </c>
      <c r="C49" s="34" t="s">
        <v>29</v>
      </c>
      <c r="D49" s="125"/>
      <c r="E49" s="126"/>
      <c r="F49" s="127"/>
      <c r="G49" s="127"/>
      <c r="H49" s="119">
        <f t="shared" ref="H49:I49" si="8">H42*$P$49</f>
        <v>0</v>
      </c>
      <c r="I49" s="119">
        <f t="shared" si="8"/>
        <v>0</v>
      </c>
      <c r="J49" s="119">
        <f>J42*P49</f>
        <v>0</v>
      </c>
      <c r="K49" s="127"/>
      <c r="L49" s="127"/>
      <c r="M49" s="127"/>
      <c r="N49" s="127"/>
      <c r="O49" s="128"/>
      <c r="P49" s="134"/>
      <c r="Q49" s="96"/>
      <c r="T49" s="18"/>
      <c r="U49" s="18"/>
      <c r="V49" s="18"/>
      <c r="W49" s="18"/>
      <c r="X49" s="18"/>
      <c r="Y49" s="18"/>
      <c r="Z49" s="18"/>
      <c r="AA49" s="18"/>
      <c r="AB49" s="18"/>
      <c r="AC49" s="18"/>
      <c r="AD49" s="18"/>
      <c r="AE49" s="18"/>
    </row>
    <row r="50" spans="2:31" ht="18.75" customHeight="1" x14ac:dyDescent="0.15">
      <c r="B50" s="103" t="s">
        <v>45</v>
      </c>
      <c r="C50" s="34" t="s">
        <v>46</v>
      </c>
      <c r="D50" s="117">
        <f>D42*$P$50</f>
        <v>0</v>
      </c>
      <c r="E50" s="118">
        <f t="shared" ref="E50:O50" si="9">E42*$P$50</f>
        <v>0</v>
      </c>
      <c r="F50" s="119">
        <f t="shared" si="9"/>
        <v>0</v>
      </c>
      <c r="G50" s="119">
        <f>G42*P50</f>
        <v>0</v>
      </c>
      <c r="H50" s="127"/>
      <c r="I50" s="127"/>
      <c r="J50" s="127"/>
      <c r="K50" s="119">
        <f t="shared" si="9"/>
        <v>0</v>
      </c>
      <c r="L50" s="119">
        <f t="shared" si="9"/>
        <v>0</v>
      </c>
      <c r="M50" s="119">
        <f t="shared" si="9"/>
        <v>0</v>
      </c>
      <c r="N50" s="119">
        <f t="shared" si="9"/>
        <v>0</v>
      </c>
      <c r="O50" s="120">
        <f t="shared" si="9"/>
        <v>0</v>
      </c>
      <c r="P50" s="134"/>
      <c r="Q50" s="96"/>
      <c r="T50" s="18"/>
      <c r="U50" s="18"/>
      <c r="V50" s="18"/>
      <c r="W50" s="18"/>
      <c r="X50" s="18"/>
      <c r="Y50" s="18"/>
      <c r="Z50" s="18"/>
      <c r="AA50" s="18"/>
      <c r="AB50" s="18"/>
      <c r="AC50" s="18"/>
      <c r="AD50" s="18"/>
      <c r="AE50" s="18"/>
    </row>
    <row r="51" spans="2:31" ht="18.75" customHeight="1" x14ac:dyDescent="0.15">
      <c r="B51" s="103" t="s">
        <v>35</v>
      </c>
      <c r="C51" s="34" t="s">
        <v>47</v>
      </c>
      <c r="D51" s="119">
        <f>D43*$P$51</f>
        <v>0</v>
      </c>
      <c r="E51" s="119">
        <f t="shared" ref="E51:O51" si="10">E43*$P$51</f>
        <v>0</v>
      </c>
      <c r="F51" s="119">
        <f>F43*$P$51</f>
        <v>0</v>
      </c>
      <c r="G51" s="119">
        <f>G43*$P$51</f>
        <v>0</v>
      </c>
      <c r="H51" s="119">
        <f t="shared" si="10"/>
        <v>0</v>
      </c>
      <c r="I51" s="119">
        <f t="shared" si="10"/>
        <v>0</v>
      </c>
      <c r="J51" s="119">
        <f t="shared" si="10"/>
        <v>0</v>
      </c>
      <c r="K51" s="119">
        <f t="shared" si="10"/>
        <v>0</v>
      </c>
      <c r="L51" s="119">
        <f t="shared" si="10"/>
        <v>0</v>
      </c>
      <c r="M51" s="119">
        <f t="shared" si="10"/>
        <v>0</v>
      </c>
      <c r="N51" s="119">
        <f t="shared" si="10"/>
        <v>0</v>
      </c>
      <c r="O51" s="119">
        <f t="shared" si="10"/>
        <v>0</v>
      </c>
      <c r="P51" s="194"/>
      <c r="Q51" s="96"/>
      <c r="T51" s="16"/>
      <c r="U51" s="16"/>
      <c r="V51" s="158" t="str">
        <f>V33</f>
        <v>将監送水ポンプ場</v>
      </c>
      <c r="W51" s="18"/>
      <c r="X51" s="18"/>
      <c r="Y51" s="18"/>
      <c r="Z51" s="18"/>
      <c r="AA51" s="18"/>
      <c r="AB51" s="18"/>
      <c r="AC51" s="18"/>
      <c r="AD51" s="18"/>
      <c r="AE51" s="18"/>
    </row>
    <row r="52" spans="2:31" ht="18.75" customHeight="1" thickBot="1" x14ac:dyDescent="0.2">
      <c r="B52" s="198" t="s">
        <v>98</v>
      </c>
      <c r="C52" s="199" t="s">
        <v>99</v>
      </c>
      <c r="D52" s="200">
        <f>D37*$P$52</f>
        <v>0</v>
      </c>
      <c r="E52" s="201">
        <f t="shared" ref="E52:O52" si="11">E37*$P52</f>
        <v>0</v>
      </c>
      <c r="F52" s="202">
        <f t="shared" si="11"/>
        <v>0</v>
      </c>
      <c r="G52" s="202">
        <f t="shared" si="11"/>
        <v>0</v>
      </c>
      <c r="H52" s="202">
        <f t="shared" si="11"/>
        <v>0</v>
      </c>
      <c r="I52" s="202">
        <f t="shared" si="11"/>
        <v>0</v>
      </c>
      <c r="J52" s="202">
        <f t="shared" si="11"/>
        <v>0</v>
      </c>
      <c r="K52" s="202">
        <f t="shared" si="11"/>
        <v>0</v>
      </c>
      <c r="L52" s="202">
        <f t="shared" si="11"/>
        <v>0</v>
      </c>
      <c r="M52" s="202">
        <f t="shared" si="11"/>
        <v>0</v>
      </c>
      <c r="N52" s="202">
        <f t="shared" si="11"/>
        <v>0</v>
      </c>
      <c r="O52" s="202">
        <f t="shared" si="11"/>
        <v>0</v>
      </c>
      <c r="P52" s="194"/>
      <c r="Q52" s="93"/>
      <c r="T52" s="16"/>
      <c r="U52" s="16"/>
      <c r="V52" s="158"/>
      <c r="W52" s="16"/>
      <c r="X52" s="16"/>
      <c r="Y52" s="16"/>
      <c r="Z52" s="16"/>
      <c r="AA52" s="16"/>
      <c r="AB52" s="16"/>
      <c r="AC52" s="16"/>
      <c r="AD52" s="16"/>
      <c r="AE52" s="16"/>
    </row>
    <row r="53" spans="2:31" ht="18.75" customHeight="1" thickBot="1" x14ac:dyDescent="0.2">
      <c r="B53" s="190" t="s">
        <v>118</v>
      </c>
      <c r="C53" s="191" t="s">
        <v>100</v>
      </c>
      <c r="D53" s="195">
        <f>INT(SUM(D47:D51)-D52)</f>
        <v>0</v>
      </c>
      <c r="E53" s="195">
        <f>INT(SUM(E47:E51)-E52)</f>
        <v>0</v>
      </c>
      <c r="F53" s="196">
        <f t="shared" ref="F53" si="12">INT(SUM(F47:F51)-F52)</f>
        <v>0</v>
      </c>
      <c r="G53" s="196">
        <f t="shared" ref="G53" si="13">INT(SUM(G47:G51)-G52)</f>
        <v>0</v>
      </c>
      <c r="H53" s="196">
        <f t="shared" ref="H53" si="14">INT(SUM(H47:H51)-H52)</f>
        <v>0</v>
      </c>
      <c r="I53" s="196">
        <f t="shared" ref="I53" si="15">INT(SUM(I47:I51)-I52)</f>
        <v>0</v>
      </c>
      <c r="J53" s="196">
        <f t="shared" ref="J53" si="16">INT(SUM(J47:J51)-J52)</f>
        <v>0</v>
      </c>
      <c r="K53" s="196">
        <f t="shared" ref="K53" si="17">INT(SUM(K47:K51)-K52)</f>
        <v>0</v>
      </c>
      <c r="L53" s="196">
        <f>INT(SUM(L47:L51)-L52)</f>
        <v>0</v>
      </c>
      <c r="M53" s="196">
        <f t="shared" ref="M53" si="18">INT(SUM(M47:M51)-M52)</f>
        <v>0</v>
      </c>
      <c r="N53" s="196">
        <f>INT(SUM(N47:N51)-N52)</f>
        <v>0</v>
      </c>
      <c r="O53" s="196">
        <f>INT(SUM(O47:O51)-O52)</f>
        <v>0</v>
      </c>
      <c r="P53" s="110">
        <f>SUM(D53:O53)</f>
        <v>0</v>
      </c>
      <c r="Q53" s="94"/>
      <c r="R53" s="249" t="s">
        <v>74</v>
      </c>
      <c r="S53" s="250"/>
      <c r="T53" s="250"/>
      <c r="U53" s="250"/>
      <c r="V53" s="251"/>
      <c r="W53" s="16"/>
      <c r="X53" s="16"/>
      <c r="Y53" s="16"/>
      <c r="Z53" s="16"/>
      <c r="AA53" s="16"/>
      <c r="AB53" s="16"/>
      <c r="AC53" s="16"/>
      <c r="AD53" s="16"/>
      <c r="AE53" s="16"/>
    </row>
    <row r="54" spans="2:31" s="20" customFormat="1" ht="21" customHeight="1" x14ac:dyDescent="0.15">
      <c r="B54" s="24"/>
      <c r="C54" s="109" t="s">
        <v>42</v>
      </c>
      <c r="D54" s="24"/>
      <c r="E54" s="24"/>
      <c r="F54" s="24"/>
      <c r="G54" s="24"/>
      <c r="H54" s="24"/>
      <c r="I54" s="24"/>
      <c r="J54" s="24"/>
      <c r="K54" s="24"/>
      <c r="L54" s="24"/>
      <c r="M54" s="24"/>
      <c r="N54" s="24"/>
      <c r="O54" s="41" t="s">
        <v>114</v>
      </c>
      <c r="P54" s="111">
        <f>P53*3</f>
        <v>0</v>
      </c>
      <c r="Q54" s="68"/>
      <c r="R54" s="153">
        <f>P53*2+P54</f>
        <v>0</v>
      </c>
      <c r="S54" s="154" t="s">
        <v>84</v>
      </c>
      <c r="T54" s="157" t="s">
        <v>85</v>
      </c>
      <c r="U54" s="155"/>
      <c r="V54" s="156"/>
      <c r="W54" s="26"/>
      <c r="X54" s="26"/>
      <c r="Y54" s="26"/>
      <c r="Z54" s="26"/>
      <c r="AA54" s="26"/>
      <c r="AB54" s="26"/>
      <c r="AC54" s="26"/>
      <c r="AD54" s="26"/>
      <c r="AE54" s="26"/>
    </row>
    <row r="55" spans="2:31" ht="18" customHeight="1" x14ac:dyDescent="0.15">
      <c r="B55" s="43" t="s">
        <v>137</v>
      </c>
      <c r="D55" s="44"/>
      <c r="E55" s="44"/>
      <c r="H55" s="260">
        <v>45200</v>
      </c>
      <c r="I55" s="260"/>
      <c r="J55" s="45" t="s">
        <v>0</v>
      </c>
      <c r="K55" s="261">
        <v>46295</v>
      </c>
      <c r="L55" s="261"/>
      <c r="M55" s="46" t="s">
        <v>138</v>
      </c>
      <c r="N55" s="46"/>
      <c r="P55" s="80" t="s">
        <v>112</v>
      </c>
      <c r="Q55" s="85"/>
    </row>
    <row r="56" spans="2:31" s="20" customFormat="1" ht="12" customHeight="1" x14ac:dyDescent="0.15">
      <c r="B56" s="262" t="s">
        <v>77</v>
      </c>
      <c r="C56" s="262"/>
      <c r="D56" s="262"/>
      <c r="E56" s="262"/>
      <c r="F56" s="262"/>
      <c r="G56" s="262"/>
      <c r="H56" s="262"/>
      <c r="I56" s="262"/>
      <c r="J56" s="262"/>
      <c r="K56" s="262"/>
      <c r="L56" s="262"/>
      <c r="M56" s="262"/>
      <c r="N56" s="262"/>
      <c r="O56" s="262"/>
      <c r="P56" s="262"/>
      <c r="Q56" s="159"/>
      <c r="R56" s="19"/>
    </row>
    <row r="57" spans="2:31" s="20" customFormat="1" ht="12" customHeight="1" x14ac:dyDescent="0.15">
      <c r="B57" s="262"/>
      <c r="C57" s="262"/>
      <c r="D57" s="262"/>
      <c r="E57" s="262"/>
      <c r="F57" s="262"/>
      <c r="G57" s="262"/>
      <c r="H57" s="262"/>
      <c r="I57" s="262"/>
      <c r="J57" s="262"/>
      <c r="K57" s="262"/>
      <c r="L57" s="262"/>
      <c r="M57" s="262"/>
      <c r="N57" s="262"/>
      <c r="O57" s="262"/>
      <c r="P57" s="262"/>
      <c r="Q57" s="159"/>
      <c r="R57" s="19"/>
    </row>
    <row r="58" spans="2:31" s="20" customFormat="1" ht="18.75" customHeight="1" thickBot="1" x14ac:dyDescent="0.2">
      <c r="B58" s="161">
        <v>3</v>
      </c>
      <c r="C58" s="108"/>
      <c r="D58" s="24"/>
      <c r="E58" s="24"/>
      <c r="F58" s="24"/>
      <c r="G58" s="24"/>
      <c r="H58" s="24"/>
      <c r="I58" s="24"/>
      <c r="J58" s="24"/>
      <c r="K58" s="24"/>
      <c r="L58" s="24"/>
      <c r="M58" s="24"/>
      <c r="N58" s="24"/>
      <c r="O58" s="24"/>
      <c r="P58" s="47"/>
      <c r="Q58" s="47"/>
      <c r="R58" s="19"/>
      <c r="T58" s="26"/>
      <c r="U58" s="26"/>
      <c r="V58" s="26"/>
      <c r="W58" s="26"/>
      <c r="X58" s="26"/>
      <c r="Y58" s="26"/>
      <c r="Z58" s="26"/>
      <c r="AA58" s="26"/>
      <c r="AB58" s="26"/>
      <c r="AC58" s="26"/>
      <c r="AD58" s="26"/>
      <c r="AE58" s="26"/>
    </row>
    <row r="59" spans="2:31" s="20" customFormat="1" ht="21" customHeight="1" x14ac:dyDescent="0.15">
      <c r="B59" s="255" t="s">
        <v>78</v>
      </c>
      <c r="C59" s="64" t="s">
        <v>139</v>
      </c>
      <c r="D59" s="49"/>
      <c r="E59" s="49"/>
      <c r="F59" s="49"/>
      <c r="G59" s="53"/>
      <c r="H59" s="54" t="s">
        <v>49</v>
      </c>
      <c r="I59" s="257">
        <v>94</v>
      </c>
      <c r="J59" s="257"/>
      <c r="K59" s="258" t="s">
        <v>51</v>
      </c>
      <c r="L59" s="258"/>
      <c r="M59" s="55" t="s">
        <v>124</v>
      </c>
      <c r="N59" s="49"/>
      <c r="O59" s="54" t="s">
        <v>104</v>
      </c>
      <c r="P59" s="211" t="s">
        <v>125</v>
      </c>
      <c r="Q59" s="83"/>
      <c r="R59" s="19"/>
      <c r="W59" s="26"/>
      <c r="X59" s="26"/>
      <c r="Y59" s="26"/>
      <c r="Z59" s="26"/>
      <c r="AA59" s="26"/>
      <c r="AB59" s="26"/>
      <c r="AC59" s="26"/>
      <c r="AD59" s="26"/>
      <c r="AE59" s="26"/>
    </row>
    <row r="60" spans="2:31" s="20" customFormat="1" ht="19.5" customHeight="1" thickBot="1" x14ac:dyDescent="0.2">
      <c r="B60" s="256"/>
      <c r="C60" s="58"/>
      <c r="D60" s="67"/>
      <c r="E60" s="50"/>
      <c r="F60" s="50"/>
      <c r="G60" s="56"/>
      <c r="H60" s="51" t="s">
        <v>48</v>
      </c>
      <c r="I60" s="259">
        <v>500</v>
      </c>
      <c r="J60" s="259"/>
      <c r="K60" s="234" t="s">
        <v>50</v>
      </c>
      <c r="L60" s="234"/>
      <c r="M60" s="168">
        <v>300</v>
      </c>
      <c r="N60" s="50"/>
      <c r="O60" s="50"/>
      <c r="P60" s="52"/>
      <c r="Q60" s="48"/>
      <c r="R60" s="19"/>
      <c r="V60" s="150" t="str">
        <f>B59</f>
        <v>南中山配水所</v>
      </c>
      <c r="W60" s="26"/>
      <c r="X60" s="26"/>
      <c r="Y60" s="26"/>
      <c r="Z60" s="26"/>
      <c r="AA60" s="26"/>
      <c r="AB60" s="26"/>
      <c r="AC60" s="26"/>
      <c r="AD60" s="26"/>
      <c r="AE60" s="26"/>
    </row>
    <row r="61" spans="2:31" ht="18.75" customHeight="1" x14ac:dyDescent="0.15">
      <c r="B61" s="243" t="s">
        <v>1</v>
      </c>
      <c r="C61" s="243" t="s">
        <v>2</v>
      </c>
      <c r="D61" s="238" t="s">
        <v>110</v>
      </c>
      <c r="E61" s="239"/>
      <c r="F61" s="239"/>
      <c r="G61" s="239"/>
      <c r="H61" s="239"/>
      <c r="I61" s="239"/>
      <c r="J61" s="239"/>
      <c r="K61" s="239"/>
      <c r="L61" s="239"/>
      <c r="M61" s="240"/>
      <c r="N61" s="239" t="s">
        <v>117</v>
      </c>
      <c r="O61" s="241"/>
      <c r="P61" s="243" t="s">
        <v>25</v>
      </c>
      <c r="Q61" s="86"/>
      <c r="R61" s="249" t="s">
        <v>74</v>
      </c>
      <c r="S61" s="250"/>
      <c r="T61" s="250"/>
      <c r="U61" s="250"/>
      <c r="V61" s="251"/>
    </row>
    <row r="62" spans="2:31" ht="18.75" customHeight="1" thickBot="1" x14ac:dyDescent="0.2">
      <c r="B62" s="244"/>
      <c r="C62" s="244"/>
      <c r="D62" s="31" t="s">
        <v>24</v>
      </c>
      <c r="E62" s="31" t="s">
        <v>116</v>
      </c>
      <c r="F62" s="31" t="s">
        <v>14</v>
      </c>
      <c r="G62" s="31" t="s">
        <v>15</v>
      </c>
      <c r="H62" s="31" t="s">
        <v>16</v>
      </c>
      <c r="I62" s="31" t="s">
        <v>17</v>
      </c>
      <c r="J62" s="31" t="s">
        <v>18</v>
      </c>
      <c r="K62" s="31" t="s">
        <v>19</v>
      </c>
      <c r="L62" s="31" t="s">
        <v>20</v>
      </c>
      <c r="M62" s="31" t="s">
        <v>21</v>
      </c>
      <c r="N62" s="33" t="s">
        <v>22</v>
      </c>
      <c r="O62" s="33" t="s">
        <v>23</v>
      </c>
      <c r="P62" s="254"/>
      <c r="Q62" s="28"/>
      <c r="R62" s="145" t="s">
        <v>75</v>
      </c>
      <c r="S62" s="148" t="s">
        <v>76</v>
      </c>
      <c r="T62" s="152"/>
      <c r="U62" s="151"/>
      <c r="V62" s="138"/>
    </row>
    <row r="63" spans="2:31" ht="18.75" customHeight="1" x14ac:dyDescent="0.15">
      <c r="B63" s="100" t="s">
        <v>37</v>
      </c>
      <c r="C63" s="29" t="s">
        <v>4</v>
      </c>
      <c r="D63" s="6">
        <v>20529</v>
      </c>
      <c r="E63" s="6">
        <v>19943</v>
      </c>
      <c r="F63" s="6">
        <v>21506</v>
      </c>
      <c r="G63" s="6">
        <v>20499</v>
      </c>
      <c r="H63" s="6">
        <v>21063</v>
      </c>
      <c r="I63" s="6">
        <v>21388</v>
      </c>
      <c r="J63" s="6">
        <v>19722</v>
      </c>
      <c r="K63" s="6">
        <v>20262</v>
      </c>
      <c r="L63" s="6">
        <v>19832</v>
      </c>
      <c r="M63" s="6">
        <v>20920</v>
      </c>
      <c r="N63" s="6">
        <v>22221</v>
      </c>
      <c r="O63" s="6">
        <v>18622</v>
      </c>
      <c r="P63" s="32" t="s">
        <v>140</v>
      </c>
      <c r="Q63" s="87"/>
      <c r="R63" s="146">
        <f>SUM(D63:O63)</f>
        <v>246507</v>
      </c>
      <c r="S63" s="149" t="s">
        <v>64</v>
      </c>
      <c r="T63" s="143"/>
      <c r="U63" s="141"/>
      <c r="V63" s="139"/>
    </row>
    <row r="64" spans="2:31" ht="18.75" customHeight="1" x14ac:dyDescent="0.15">
      <c r="B64" s="101" t="s">
        <v>68</v>
      </c>
      <c r="C64" s="30" t="s">
        <v>5</v>
      </c>
      <c r="D64" s="9">
        <v>94</v>
      </c>
      <c r="E64" s="9">
        <v>94</v>
      </c>
      <c r="F64" s="10">
        <v>94</v>
      </c>
      <c r="G64" s="10">
        <v>94</v>
      </c>
      <c r="H64" s="10">
        <v>94</v>
      </c>
      <c r="I64" s="10">
        <v>94</v>
      </c>
      <c r="J64" s="10">
        <v>94</v>
      </c>
      <c r="K64" s="10">
        <v>94</v>
      </c>
      <c r="L64" s="10">
        <v>94</v>
      </c>
      <c r="M64" s="10">
        <v>94</v>
      </c>
      <c r="N64" s="10">
        <v>94</v>
      </c>
      <c r="O64" s="10">
        <v>94</v>
      </c>
      <c r="P64" s="57"/>
      <c r="Q64" s="87"/>
      <c r="R64" s="147">
        <f>SUM(D63:I63)</f>
        <v>124928</v>
      </c>
      <c r="S64" s="149" t="s">
        <v>65</v>
      </c>
      <c r="T64" s="143"/>
      <c r="U64" s="141"/>
      <c r="V64" s="139"/>
    </row>
    <row r="65" spans="2:31" ht="18.75" customHeight="1" x14ac:dyDescent="0.15">
      <c r="B65" s="102" t="s">
        <v>72</v>
      </c>
      <c r="C65" s="76"/>
      <c r="D65" s="162">
        <v>83</v>
      </c>
      <c r="E65" s="74">
        <v>83</v>
      </c>
      <c r="F65" s="74">
        <v>83</v>
      </c>
      <c r="G65" s="74">
        <v>83</v>
      </c>
      <c r="H65" s="74">
        <v>83</v>
      </c>
      <c r="I65" s="74">
        <v>83</v>
      </c>
      <c r="J65" s="74">
        <v>83</v>
      </c>
      <c r="K65" s="74">
        <v>83</v>
      </c>
      <c r="L65" s="74">
        <v>94</v>
      </c>
      <c r="M65" s="74">
        <v>94</v>
      </c>
      <c r="N65" s="74">
        <v>94</v>
      </c>
      <c r="O65" s="163">
        <v>94</v>
      </c>
      <c r="P65" s="57" t="s">
        <v>141</v>
      </c>
      <c r="Q65" s="87"/>
      <c r="R65" s="146">
        <f>R63*2+R64</f>
        <v>617942</v>
      </c>
      <c r="S65" s="149" t="s">
        <v>83</v>
      </c>
      <c r="T65" s="143"/>
      <c r="U65" s="141"/>
      <c r="V65" s="139"/>
    </row>
    <row r="66" spans="2:31" ht="18.75" customHeight="1" x14ac:dyDescent="0.15">
      <c r="B66" s="103" t="s">
        <v>70</v>
      </c>
      <c r="C66" s="61" t="s">
        <v>6</v>
      </c>
      <c r="D66" s="162">
        <v>96</v>
      </c>
      <c r="E66" s="74">
        <v>96</v>
      </c>
      <c r="F66" s="74">
        <v>96</v>
      </c>
      <c r="G66" s="74">
        <v>96</v>
      </c>
      <c r="H66" s="74">
        <v>96</v>
      </c>
      <c r="I66" s="74">
        <v>96</v>
      </c>
      <c r="J66" s="74">
        <v>96</v>
      </c>
      <c r="K66" s="74">
        <v>96</v>
      </c>
      <c r="L66" s="74">
        <v>96</v>
      </c>
      <c r="M66" s="74">
        <v>96</v>
      </c>
      <c r="N66" s="74">
        <v>96</v>
      </c>
      <c r="O66" s="163">
        <v>96</v>
      </c>
      <c r="P66" s="75"/>
      <c r="Q66" s="89"/>
      <c r="R66" s="136"/>
      <c r="S66" s="137"/>
      <c r="T66" s="144"/>
      <c r="U66" s="142"/>
      <c r="V66" s="140"/>
    </row>
    <row r="67" spans="2:31" ht="18.75" customHeight="1" thickBot="1" x14ac:dyDescent="0.2">
      <c r="B67" s="104" t="s">
        <v>71</v>
      </c>
      <c r="C67" s="77"/>
      <c r="D67" s="162">
        <v>96</v>
      </c>
      <c r="E67" s="74">
        <v>96</v>
      </c>
      <c r="F67" s="74">
        <v>96</v>
      </c>
      <c r="G67" s="74">
        <v>96</v>
      </c>
      <c r="H67" s="74">
        <v>96</v>
      </c>
      <c r="I67" s="74">
        <v>96</v>
      </c>
      <c r="J67" s="74">
        <v>96</v>
      </c>
      <c r="K67" s="74">
        <v>96</v>
      </c>
      <c r="L67" s="74">
        <v>96</v>
      </c>
      <c r="M67" s="74">
        <v>96</v>
      </c>
      <c r="N67" s="74">
        <v>96</v>
      </c>
      <c r="O67" s="163">
        <v>96</v>
      </c>
      <c r="P67" s="73" t="s">
        <v>142</v>
      </c>
      <c r="Q67" s="89"/>
    </row>
    <row r="68" spans="2:31" ht="18.75" customHeight="1" x14ac:dyDescent="0.15">
      <c r="B68" s="100" t="s">
        <v>30</v>
      </c>
      <c r="C68" s="29" t="s">
        <v>7</v>
      </c>
      <c r="D68" s="164">
        <v>0</v>
      </c>
      <c r="E68" s="6">
        <v>0</v>
      </c>
      <c r="F68" s="7">
        <v>0</v>
      </c>
      <c r="G68" s="7">
        <v>0</v>
      </c>
      <c r="H68" s="7">
        <v>1705</v>
      </c>
      <c r="I68" s="7">
        <v>1795</v>
      </c>
      <c r="J68" s="7">
        <v>1586</v>
      </c>
      <c r="K68" s="7">
        <v>0</v>
      </c>
      <c r="L68" s="7">
        <v>0</v>
      </c>
      <c r="M68" s="7">
        <v>0</v>
      </c>
      <c r="N68" s="7">
        <v>0</v>
      </c>
      <c r="O68" s="165">
        <v>0</v>
      </c>
      <c r="P68" s="252" t="s">
        <v>143</v>
      </c>
      <c r="Q68" s="90"/>
    </row>
    <row r="69" spans="2:31" ht="18.75" customHeight="1" x14ac:dyDescent="0.15">
      <c r="B69" s="101" t="s">
        <v>31</v>
      </c>
      <c r="C69" s="30" t="s">
        <v>26</v>
      </c>
      <c r="D69" s="35">
        <v>11965</v>
      </c>
      <c r="E69" s="13">
        <v>10903</v>
      </c>
      <c r="F69" s="14">
        <v>10569</v>
      </c>
      <c r="G69" s="14">
        <v>12267</v>
      </c>
      <c r="H69" s="12">
        <v>9826</v>
      </c>
      <c r="I69" s="12">
        <v>10492</v>
      </c>
      <c r="J69" s="12">
        <v>9144</v>
      </c>
      <c r="K69" s="14">
        <v>11243</v>
      </c>
      <c r="L69" s="14">
        <v>10928</v>
      </c>
      <c r="M69" s="14">
        <v>10974</v>
      </c>
      <c r="N69" s="14">
        <v>10864</v>
      </c>
      <c r="O69" s="36">
        <v>10106</v>
      </c>
      <c r="P69" s="253"/>
      <c r="Q69" s="90"/>
    </row>
    <row r="70" spans="2:31" ht="18.75" customHeight="1" x14ac:dyDescent="0.15">
      <c r="B70" s="103" t="s">
        <v>32</v>
      </c>
      <c r="C70" s="61" t="s">
        <v>27</v>
      </c>
      <c r="D70" s="37">
        <v>8564</v>
      </c>
      <c r="E70" s="60">
        <v>9040</v>
      </c>
      <c r="F70" s="12">
        <v>10937</v>
      </c>
      <c r="G70" s="12">
        <v>8232</v>
      </c>
      <c r="H70" s="12">
        <v>9532</v>
      </c>
      <c r="I70" s="12">
        <v>9101</v>
      </c>
      <c r="J70" s="12">
        <v>8992</v>
      </c>
      <c r="K70" s="12">
        <v>9019</v>
      </c>
      <c r="L70" s="12">
        <v>8904</v>
      </c>
      <c r="M70" s="12">
        <v>9946</v>
      </c>
      <c r="N70" s="12">
        <v>11357</v>
      </c>
      <c r="O70" s="38">
        <v>8516</v>
      </c>
      <c r="P70" s="253"/>
      <c r="Q70" s="90"/>
    </row>
    <row r="71" spans="2:31" ht="18.75" customHeight="1" x14ac:dyDescent="0.15">
      <c r="B71" s="106" t="s">
        <v>52</v>
      </c>
      <c r="C71" s="79"/>
      <c r="D71" s="37">
        <v>79</v>
      </c>
      <c r="E71" s="60">
        <v>79</v>
      </c>
      <c r="F71" s="12">
        <v>80</v>
      </c>
      <c r="G71" s="12">
        <v>81</v>
      </c>
      <c r="H71" s="12">
        <v>81</v>
      </c>
      <c r="I71" s="12">
        <v>81</v>
      </c>
      <c r="J71" s="12">
        <v>81</v>
      </c>
      <c r="K71" s="12">
        <v>79</v>
      </c>
      <c r="L71" s="12">
        <v>94</v>
      </c>
      <c r="M71" s="12">
        <v>79</v>
      </c>
      <c r="N71" s="12">
        <v>82</v>
      </c>
      <c r="O71" s="38">
        <v>79</v>
      </c>
      <c r="P71" s="253"/>
      <c r="Q71" s="90"/>
    </row>
    <row r="72" spans="2:31" ht="18.75" customHeight="1" thickBot="1" x14ac:dyDescent="0.2">
      <c r="B72" s="104" t="s">
        <v>53</v>
      </c>
      <c r="C72" s="77"/>
      <c r="D72" s="66">
        <v>36.1</v>
      </c>
      <c r="E72" s="65">
        <v>35.1</v>
      </c>
      <c r="F72" s="63">
        <v>37.299999999999997</v>
      </c>
      <c r="G72" s="63">
        <v>35.1</v>
      </c>
      <c r="H72" s="63">
        <v>36.1</v>
      </c>
      <c r="I72" s="63">
        <v>36.700000000000003</v>
      </c>
      <c r="J72" s="63">
        <v>33.799999999999997</v>
      </c>
      <c r="K72" s="63">
        <v>35.6</v>
      </c>
      <c r="L72" s="63">
        <v>29.3</v>
      </c>
      <c r="M72" s="63">
        <v>36.799999999999997</v>
      </c>
      <c r="N72" s="63">
        <v>37.6</v>
      </c>
      <c r="O72" s="62">
        <v>32.700000000000003</v>
      </c>
      <c r="P72" s="73" t="s">
        <v>144</v>
      </c>
      <c r="Q72" s="89"/>
    </row>
    <row r="73" spans="2:31" ht="18.75" customHeight="1" thickBot="1" x14ac:dyDescent="0.2">
      <c r="B73" s="232" t="s">
        <v>8</v>
      </c>
      <c r="C73" s="233"/>
      <c r="D73" s="232" t="s">
        <v>9</v>
      </c>
      <c r="E73" s="242"/>
      <c r="F73" s="242"/>
      <c r="G73" s="242"/>
      <c r="H73" s="242"/>
      <c r="I73" s="242"/>
      <c r="J73" s="242"/>
      <c r="K73" s="242"/>
      <c r="L73" s="242"/>
      <c r="M73" s="242"/>
      <c r="N73" s="242"/>
      <c r="O73" s="233"/>
      <c r="P73" s="59" t="s">
        <v>41</v>
      </c>
      <c r="Q73" s="91"/>
    </row>
    <row r="74" spans="2:31" ht="18.75" customHeight="1" x14ac:dyDescent="0.15">
      <c r="B74" s="100" t="s">
        <v>33</v>
      </c>
      <c r="C74" s="107" t="s">
        <v>54</v>
      </c>
      <c r="D74" s="129">
        <f t="shared" ref="D74:O74" si="19">ROUNDDOWN(D64*$P$74*(1.85-D66/100),2)</f>
        <v>0</v>
      </c>
      <c r="E74" s="116">
        <f t="shared" si="19"/>
        <v>0</v>
      </c>
      <c r="F74" s="116">
        <f t="shared" si="19"/>
        <v>0</v>
      </c>
      <c r="G74" s="116">
        <f t="shared" si="19"/>
        <v>0</v>
      </c>
      <c r="H74" s="116">
        <f t="shared" si="19"/>
        <v>0</v>
      </c>
      <c r="I74" s="116">
        <f t="shared" si="19"/>
        <v>0</v>
      </c>
      <c r="J74" s="116">
        <f t="shared" si="19"/>
        <v>0</v>
      </c>
      <c r="K74" s="116">
        <f t="shared" si="19"/>
        <v>0</v>
      </c>
      <c r="L74" s="116">
        <f t="shared" si="19"/>
        <v>0</v>
      </c>
      <c r="M74" s="116">
        <f t="shared" si="19"/>
        <v>0</v>
      </c>
      <c r="N74" s="116">
        <f t="shared" si="19"/>
        <v>0</v>
      </c>
      <c r="O74" s="130">
        <f t="shared" si="19"/>
        <v>0</v>
      </c>
      <c r="P74" s="133"/>
      <c r="Q74" s="95"/>
    </row>
    <row r="75" spans="2:31" ht="18.75" customHeight="1" x14ac:dyDescent="0.15">
      <c r="B75" s="103" t="s">
        <v>34</v>
      </c>
      <c r="C75" s="34" t="s">
        <v>28</v>
      </c>
      <c r="D75" s="117">
        <f t="shared" ref="D75:O75" si="20">D68*$P$75</f>
        <v>0</v>
      </c>
      <c r="E75" s="119">
        <f t="shared" si="20"/>
        <v>0</v>
      </c>
      <c r="F75" s="119">
        <f t="shared" si="20"/>
        <v>0</v>
      </c>
      <c r="G75" s="119">
        <f t="shared" si="20"/>
        <v>0</v>
      </c>
      <c r="H75" s="119">
        <f t="shared" si="20"/>
        <v>0</v>
      </c>
      <c r="I75" s="119">
        <f t="shared" si="20"/>
        <v>0</v>
      </c>
      <c r="J75" s="119">
        <f t="shared" si="20"/>
        <v>0</v>
      </c>
      <c r="K75" s="119">
        <f t="shared" si="20"/>
        <v>0</v>
      </c>
      <c r="L75" s="119">
        <f t="shared" si="20"/>
        <v>0</v>
      </c>
      <c r="M75" s="119">
        <f t="shared" si="20"/>
        <v>0</v>
      </c>
      <c r="N75" s="119">
        <f t="shared" si="20"/>
        <v>0</v>
      </c>
      <c r="O75" s="120">
        <f t="shared" si="20"/>
        <v>0</v>
      </c>
      <c r="P75" s="134"/>
      <c r="Q75" s="96"/>
    </row>
    <row r="76" spans="2:31" ht="18.75" customHeight="1" x14ac:dyDescent="0.15">
      <c r="B76" s="103" t="s">
        <v>44</v>
      </c>
      <c r="C76" s="34" t="s">
        <v>29</v>
      </c>
      <c r="D76" s="121"/>
      <c r="E76" s="123"/>
      <c r="F76" s="123"/>
      <c r="G76" s="123"/>
      <c r="H76" s="119">
        <f>H69*$P$76</f>
        <v>0</v>
      </c>
      <c r="I76" s="119">
        <f>I69*$P$76</f>
        <v>0</v>
      </c>
      <c r="J76" s="119">
        <f>J69*P76</f>
        <v>0</v>
      </c>
      <c r="K76" s="123"/>
      <c r="L76" s="123"/>
      <c r="M76" s="123"/>
      <c r="N76" s="123"/>
      <c r="O76" s="124"/>
      <c r="P76" s="134"/>
      <c r="Q76" s="96"/>
    </row>
    <row r="77" spans="2:31" ht="18.75" customHeight="1" x14ac:dyDescent="0.15">
      <c r="B77" s="103" t="s">
        <v>45</v>
      </c>
      <c r="C77" s="34" t="s">
        <v>46</v>
      </c>
      <c r="D77" s="117">
        <f>D69*$P$77</f>
        <v>0</v>
      </c>
      <c r="E77" s="118">
        <f t="shared" ref="E77:O77" si="21">E69*$P$77</f>
        <v>0</v>
      </c>
      <c r="F77" s="119">
        <f t="shared" si="21"/>
        <v>0</v>
      </c>
      <c r="G77" s="119">
        <f>G69*P77</f>
        <v>0</v>
      </c>
      <c r="H77" s="123"/>
      <c r="I77" s="123"/>
      <c r="J77" s="123"/>
      <c r="K77" s="119">
        <f t="shared" si="21"/>
        <v>0</v>
      </c>
      <c r="L77" s="119">
        <f t="shared" si="21"/>
        <v>0</v>
      </c>
      <c r="M77" s="119">
        <f t="shared" si="21"/>
        <v>0</v>
      </c>
      <c r="N77" s="119">
        <f t="shared" si="21"/>
        <v>0</v>
      </c>
      <c r="O77" s="120">
        <f t="shared" si="21"/>
        <v>0</v>
      </c>
      <c r="P77" s="134"/>
      <c r="Q77" s="96"/>
    </row>
    <row r="78" spans="2:31" ht="18.75" customHeight="1" x14ac:dyDescent="0.15">
      <c r="B78" s="103" t="s">
        <v>35</v>
      </c>
      <c r="C78" s="34" t="s">
        <v>47</v>
      </c>
      <c r="D78" s="119">
        <f>D70*$P$78</f>
        <v>0</v>
      </c>
      <c r="E78" s="119">
        <f t="shared" ref="E78:O78" si="22">E70*$P$78</f>
        <v>0</v>
      </c>
      <c r="F78" s="119">
        <f t="shared" si="22"/>
        <v>0</v>
      </c>
      <c r="G78" s="119">
        <f t="shared" si="22"/>
        <v>0</v>
      </c>
      <c r="H78" s="119">
        <f t="shared" si="22"/>
        <v>0</v>
      </c>
      <c r="I78" s="119">
        <f t="shared" si="22"/>
        <v>0</v>
      </c>
      <c r="J78" s="119">
        <f t="shared" si="22"/>
        <v>0</v>
      </c>
      <c r="K78" s="119">
        <f t="shared" si="22"/>
        <v>0</v>
      </c>
      <c r="L78" s="119">
        <f t="shared" si="22"/>
        <v>0</v>
      </c>
      <c r="M78" s="119">
        <f t="shared" si="22"/>
        <v>0</v>
      </c>
      <c r="N78" s="119">
        <f t="shared" si="22"/>
        <v>0</v>
      </c>
      <c r="O78" s="119">
        <f t="shared" si="22"/>
        <v>0</v>
      </c>
      <c r="P78" s="194"/>
      <c r="Q78" s="96"/>
      <c r="T78" s="16"/>
      <c r="U78" s="16"/>
      <c r="V78" s="158" t="str">
        <f>V60</f>
        <v>南中山配水所</v>
      </c>
      <c r="W78" s="18"/>
      <c r="X78" s="18"/>
      <c r="Y78" s="18"/>
      <c r="Z78" s="18"/>
      <c r="AA78" s="18"/>
      <c r="AB78" s="18"/>
      <c r="AC78" s="18"/>
      <c r="AD78" s="18"/>
      <c r="AE78" s="18"/>
    </row>
    <row r="79" spans="2:31" ht="18.75" customHeight="1" thickBot="1" x14ac:dyDescent="0.2">
      <c r="B79" s="103" t="s">
        <v>98</v>
      </c>
      <c r="C79" s="34" t="s">
        <v>99</v>
      </c>
      <c r="D79" s="197">
        <f>D64*$P79</f>
        <v>0</v>
      </c>
      <c r="E79" s="118">
        <f t="shared" ref="E79:O79" si="23">E64*$P79</f>
        <v>0</v>
      </c>
      <c r="F79" s="119">
        <f t="shared" si="23"/>
        <v>0</v>
      </c>
      <c r="G79" s="119">
        <f t="shared" si="23"/>
        <v>0</v>
      </c>
      <c r="H79" s="119">
        <f t="shared" si="23"/>
        <v>0</v>
      </c>
      <c r="I79" s="119">
        <f t="shared" si="23"/>
        <v>0</v>
      </c>
      <c r="J79" s="119">
        <f t="shared" si="23"/>
        <v>0</v>
      </c>
      <c r="K79" s="119">
        <f t="shared" si="23"/>
        <v>0</v>
      </c>
      <c r="L79" s="119">
        <f t="shared" si="23"/>
        <v>0</v>
      </c>
      <c r="M79" s="119">
        <f t="shared" si="23"/>
        <v>0</v>
      </c>
      <c r="N79" s="119">
        <f t="shared" si="23"/>
        <v>0</v>
      </c>
      <c r="O79" s="120">
        <f t="shared" si="23"/>
        <v>0</v>
      </c>
      <c r="P79" s="194"/>
      <c r="Q79" s="93"/>
      <c r="T79" s="16"/>
      <c r="U79" s="16"/>
      <c r="V79" s="158"/>
      <c r="W79" s="16"/>
      <c r="X79" s="16"/>
      <c r="Y79" s="16"/>
      <c r="Z79" s="16"/>
      <c r="AA79" s="16"/>
      <c r="AB79" s="16"/>
      <c r="AC79" s="16"/>
      <c r="AD79" s="16"/>
      <c r="AE79" s="16"/>
    </row>
    <row r="80" spans="2:31" ht="18.75" customHeight="1" thickBot="1" x14ac:dyDescent="0.2">
      <c r="B80" s="190" t="s">
        <v>118</v>
      </c>
      <c r="C80" s="191" t="s">
        <v>100</v>
      </c>
      <c r="D80" s="195">
        <f>INT(SUM(D74:D78)-D79)</f>
        <v>0</v>
      </c>
      <c r="E80" s="195">
        <f t="shared" ref="E80" si="24">INT(SUM(E74:E78)-E79)</f>
        <v>0</v>
      </c>
      <c r="F80" s="196">
        <f t="shared" ref="F80" si="25">INT(SUM(F74:F78)-F79)</f>
        <v>0</v>
      </c>
      <c r="G80" s="196">
        <f t="shared" ref="G80" si="26">INT(SUM(G74:G78)-G79)</f>
        <v>0</v>
      </c>
      <c r="H80" s="196">
        <f t="shared" ref="H80" si="27">INT(SUM(H74:H78)-H79)</f>
        <v>0</v>
      </c>
      <c r="I80" s="196">
        <f t="shared" ref="I80" si="28">INT(SUM(I74:I78)-I79)</f>
        <v>0</v>
      </c>
      <c r="J80" s="196">
        <f t="shared" ref="J80" si="29">INT(SUM(J74:J78)-J79)</f>
        <v>0</v>
      </c>
      <c r="K80" s="196">
        <f t="shared" ref="K80" si="30">INT(SUM(K74:K78)-K79)</f>
        <v>0</v>
      </c>
      <c r="L80" s="196">
        <f>INT(SUM(L74:L78)-L79)</f>
        <v>0</v>
      </c>
      <c r="M80" s="196">
        <f t="shared" ref="M80" si="31">INT(SUM(M74:M78)-M79)</f>
        <v>0</v>
      </c>
      <c r="N80" s="196">
        <f>INT(SUM(N74:N78)-N79)</f>
        <v>0</v>
      </c>
      <c r="O80" s="196">
        <f>INT(SUM(O74:O78)-O79)</f>
        <v>0</v>
      </c>
      <c r="P80" s="110">
        <f>SUM(D80:O80)</f>
        <v>0</v>
      </c>
      <c r="Q80" s="94"/>
      <c r="R80" s="249" t="s">
        <v>74</v>
      </c>
      <c r="S80" s="250"/>
      <c r="T80" s="250"/>
      <c r="U80" s="250"/>
      <c r="V80" s="251"/>
      <c r="W80" s="16"/>
      <c r="X80" s="16"/>
      <c r="Y80" s="16"/>
      <c r="Z80" s="16"/>
      <c r="AA80" s="16"/>
      <c r="AB80" s="16"/>
      <c r="AC80" s="16"/>
      <c r="AD80" s="16"/>
      <c r="AE80" s="16"/>
    </row>
    <row r="81" spans="2:22" s="20" customFormat="1" ht="21" customHeight="1" x14ac:dyDescent="0.15">
      <c r="B81" s="24"/>
      <c r="C81" s="109" t="s">
        <v>42</v>
      </c>
      <c r="D81" s="24"/>
      <c r="E81" s="24"/>
      <c r="F81" s="24"/>
      <c r="G81" s="24"/>
      <c r="H81" s="24"/>
      <c r="I81" s="24"/>
      <c r="J81" s="24"/>
      <c r="K81" s="24"/>
      <c r="L81" s="24"/>
      <c r="M81" s="24"/>
      <c r="N81" s="24"/>
      <c r="O81" s="41" t="s">
        <v>114</v>
      </c>
      <c r="P81" s="111">
        <f>P80*3</f>
        <v>0</v>
      </c>
      <c r="Q81" s="68"/>
      <c r="R81" s="153">
        <f>P80*2+P81</f>
        <v>0</v>
      </c>
      <c r="S81" s="154" t="s">
        <v>84</v>
      </c>
      <c r="T81" s="157" t="s">
        <v>85</v>
      </c>
      <c r="U81" s="155"/>
      <c r="V81" s="156"/>
    </row>
    <row r="82" spans="2:22" s="20" customFormat="1" ht="21.75" customHeight="1" thickBot="1" x14ac:dyDescent="0.2">
      <c r="B82" s="161">
        <v>4</v>
      </c>
      <c r="C82" s="108"/>
      <c r="D82" s="24"/>
      <c r="E82" s="24"/>
      <c r="F82" s="24"/>
      <c r="G82" s="24"/>
      <c r="H82" s="24"/>
      <c r="I82" s="24"/>
      <c r="J82" s="24"/>
      <c r="K82" s="24"/>
      <c r="L82" s="24"/>
      <c r="M82" s="24"/>
      <c r="N82" s="24"/>
      <c r="O82" s="41"/>
      <c r="P82" s="68"/>
      <c r="Q82" s="68"/>
      <c r="R82" s="19"/>
    </row>
    <row r="83" spans="2:22" s="20" customFormat="1" ht="21" customHeight="1" x14ac:dyDescent="0.15">
      <c r="B83" s="255" t="s">
        <v>80</v>
      </c>
      <c r="C83" s="64" t="s">
        <v>145</v>
      </c>
      <c r="D83" s="49"/>
      <c r="E83" s="49"/>
      <c r="F83" s="49"/>
      <c r="G83" s="53"/>
      <c r="H83" s="54" t="s">
        <v>49</v>
      </c>
      <c r="I83" s="257">
        <v>46</v>
      </c>
      <c r="J83" s="257"/>
      <c r="K83" s="258" t="s">
        <v>51</v>
      </c>
      <c r="L83" s="258"/>
      <c r="M83" s="55" t="s">
        <v>124</v>
      </c>
      <c r="N83" s="49"/>
      <c r="O83" s="54" t="s">
        <v>104</v>
      </c>
      <c r="P83" s="211" t="s">
        <v>125</v>
      </c>
      <c r="Q83" s="83"/>
      <c r="R83" s="19"/>
    </row>
    <row r="84" spans="2:22" s="20" customFormat="1" ht="23.25" customHeight="1" thickBot="1" x14ac:dyDescent="0.2">
      <c r="B84" s="256"/>
      <c r="C84" s="58"/>
      <c r="D84" s="67"/>
      <c r="E84" s="50"/>
      <c r="F84" s="50"/>
      <c r="G84" s="56"/>
      <c r="H84" s="51" t="s">
        <v>48</v>
      </c>
      <c r="I84" s="259">
        <v>150</v>
      </c>
      <c r="J84" s="259"/>
      <c r="K84" s="234" t="s">
        <v>50</v>
      </c>
      <c r="L84" s="234"/>
      <c r="M84" s="168">
        <v>150</v>
      </c>
      <c r="N84" s="50"/>
      <c r="O84" s="50"/>
      <c r="P84" s="52"/>
      <c r="Q84" s="48"/>
      <c r="R84" s="19"/>
      <c r="V84" s="150" t="str">
        <f>B83</f>
        <v>赤坂配水所</v>
      </c>
    </row>
    <row r="85" spans="2:22" ht="18.75" customHeight="1" x14ac:dyDescent="0.15">
      <c r="B85" s="243" t="s">
        <v>1</v>
      </c>
      <c r="C85" s="243" t="s">
        <v>2</v>
      </c>
      <c r="D85" s="238" t="s">
        <v>110</v>
      </c>
      <c r="E85" s="239"/>
      <c r="F85" s="239"/>
      <c r="G85" s="239"/>
      <c r="H85" s="239"/>
      <c r="I85" s="239"/>
      <c r="J85" s="239"/>
      <c r="K85" s="239"/>
      <c r="L85" s="239"/>
      <c r="M85" s="240"/>
      <c r="N85" s="239" t="s">
        <v>117</v>
      </c>
      <c r="O85" s="241"/>
      <c r="P85" s="243" t="s">
        <v>25</v>
      </c>
      <c r="Q85" s="86"/>
      <c r="R85" s="249" t="s">
        <v>74</v>
      </c>
      <c r="S85" s="250"/>
      <c r="T85" s="250"/>
      <c r="U85" s="250"/>
      <c r="V85" s="251"/>
    </row>
    <row r="86" spans="2:22" ht="18.75" customHeight="1" thickBot="1" x14ac:dyDescent="0.2">
      <c r="B86" s="244"/>
      <c r="C86" s="244"/>
      <c r="D86" s="31" t="s">
        <v>24</v>
      </c>
      <c r="E86" s="31" t="s">
        <v>116</v>
      </c>
      <c r="F86" s="31" t="s">
        <v>14</v>
      </c>
      <c r="G86" s="31" t="s">
        <v>15</v>
      </c>
      <c r="H86" s="31" t="s">
        <v>16</v>
      </c>
      <c r="I86" s="31" t="s">
        <v>17</v>
      </c>
      <c r="J86" s="31" t="s">
        <v>18</v>
      </c>
      <c r="K86" s="31" t="s">
        <v>19</v>
      </c>
      <c r="L86" s="31" t="s">
        <v>20</v>
      </c>
      <c r="M86" s="31" t="s">
        <v>21</v>
      </c>
      <c r="N86" s="33" t="s">
        <v>22</v>
      </c>
      <c r="O86" s="33" t="s">
        <v>23</v>
      </c>
      <c r="P86" s="254"/>
      <c r="Q86" s="28"/>
      <c r="R86" s="145" t="s">
        <v>75</v>
      </c>
      <c r="S86" s="148" t="s">
        <v>76</v>
      </c>
      <c r="T86" s="152"/>
      <c r="U86" s="151"/>
      <c r="V86" s="138"/>
    </row>
    <row r="87" spans="2:22" ht="18.75" customHeight="1" x14ac:dyDescent="0.15">
      <c r="B87" s="100" t="s">
        <v>37</v>
      </c>
      <c r="C87" s="29" t="s">
        <v>4</v>
      </c>
      <c r="D87" s="6">
        <v>16964</v>
      </c>
      <c r="E87" s="6">
        <v>15310</v>
      </c>
      <c r="F87" s="6">
        <v>14586</v>
      </c>
      <c r="G87" s="6">
        <v>14268</v>
      </c>
      <c r="H87" s="6">
        <v>14846</v>
      </c>
      <c r="I87" s="6">
        <v>14654</v>
      </c>
      <c r="J87" s="6">
        <v>14299</v>
      </c>
      <c r="K87" s="6">
        <v>14741</v>
      </c>
      <c r="L87" s="6">
        <v>13945</v>
      </c>
      <c r="M87" s="6">
        <v>15725</v>
      </c>
      <c r="N87" s="6">
        <v>16617</v>
      </c>
      <c r="O87" s="6">
        <v>15350</v>
      </c>
      <c r="P87" s="32" t="s">
        <v>146</v>
      </c>
      <c r="Q87" s="87"/>
      <c r="R87" s="146">
        <f>SUM(D87:O87)</f>
        <v>181305</v>
      </c>
      <c r="S87" s="149" t="s">
        <v>64</v>
      </c>
      <c r="T87" s="143"/>
      <c r="U87" s="141"/>
      <c r="V87" s="139"/>
    </row>
    <row r="88" spans="2:22" ht="18.75" customHeight="1" x14ac:dyDescent="0.15">
      <c r="B88" s="101" t="s">
        <v>68</v>
      </c>
      <c r="C88" s="30" t="s">
        <v>5</v>
      </c>
      <c r="D88" s="9">
        <v>46</v>
      </c>
      <c r="E88" s="9">
        <v>46</v>
      </c>
      <c r="F88" s="10">
        <v>46</v>
      </c>
      <c r="G88" s="10">
        <v>46</v>
      </c>
      <c r="H88" s="10">
        <v>46</v>
      </c>
      <c r="I88" s="10">
        <v>46</v>
      </c>
      <c r="J88" s="10">
        <v>46</v>
      </c>
      <c r="K88" s="10">
        <v>46</v>
      </c>
      <c r="L88" s="10">
        <v>46</v>
      </c>
      <c r="M88" s="10">
        <v>46</v>
      </c>
      <c r="N88" s="10">
        <v>46</v>
      </c>
      <c r="O88" s="10">
        <v>46</v>
      </c>
      <c r="P88" s="57"/>
      <c r="Q88" s="87"/>
      <c r="R88" s="147">
        <f>SUM(D87:I87)</f>
        <v>90628</v>
      </c>
      <c r="S88" s="149" t="s">
        <v>65</v>
      </c>
      <c r="T88" s="143"/>
      <c r="U88" s="141"/>
      <c r="V88" s="139"/>
    </row>
    <row r="89" spans="2:22" ht="18.75" customHeight="1" x14ac:dyDescent="0.15">
      <c r="B89" s="102" t="s">
        <v>72</v>
      </c>
      <c r="C89" s="76"/>
      <c r="D89" s="162">
        <v>46</v>
      </c>
      <c r="E89" s="74">
        <v>46</v>
      </c>
      <c r="F89" s="74">
        <v>46</v>
      </c>
      <c r="G89" s="74">
        <v>46</v>
      </c>
      <c r="H89" s="74">
        <v>46</v>
      </c>
      <c r="I89" s="74">
        <v>46</v>
      </c>
      <c r="J89" s="74">
        <v>46</v>
      </c>
      <c r="K89" s="74">
        <v>46</v>
      </c>
      <c r="L89" s="74">
        <v>46</v>
      </c>
      <c r="M89" s="74">
        <v>46</v>
      </c>
      <c r="N89" s="74">
        <v>44</v>
      </c>
      <c r="O89" s="163">
        <v>44</v>
      </c>
      <c r="P89" s="57" t="s">
        <v>147</v>
      </c>
      <c r="Q89" s="87"/>
      <c r="R89" s="146">
        <f>R87*2+R88</f>
        <v>453238</v>
      </c>
      <c r="S89" s="149" t="s">
        <v>83</v>
      </c>
      <c r="T89" s="143"/>
      <c r="U89" s="141"/>
      <c r="V89" s="139"/>
    </row>
    <row r="90" spans="2:22" ht="18.75" customHeight="1" x14ac:dyDescent="0.15">
      <c r="B90" s="103" t="s">
        <v>73</v>
      </c>
      <c r="C90" s="61" t="s">
        <v>6</v>
      </c>
      <c r="D90" s="162">
        <v>100</v>
      </c>
      <c r="E90" s="74">
        <v>100</v>
      </c>
      <c r="F90" s="74">
        <v>100</v>
      </c>
      <c r="G90" s="74">
        <v>100</v>
      </c>
      <c r="H90" s="74">
        <v>100</v>
      </c>
      <c r="I90" s="74">
        <v>100</v>
      </c>
      <c r="J90" s="74">
        <v>100</v>
      </c>
      <c r="K90" s="74">
        <v>100</v>
      </c>
      <c r="L90" s="74">
        <v>100</v>
      </c>
      <c r="M90" s="74">
        <v>100</v>
      </c>
      <c r="N90" s="74">
        <v>100</v>
      </c>
      <c r="O90" s="163">
        <v>100</v>
      </c>
      <c r="P90" s="75"/>
      <c r="Q90" s="89"/>
      <c r="R90" s="136"/>
      <c r="S90" s="137"/>
      <c r="T90" s="144"/>
      <c r="U90" s="142"/>
      <c r="V90" s="140"/>
    </row>
    <row r="91" spans="2:22" ht="18.75" customHeight="1" thickBot="1" x14ac:dyDescent="0.2">
      <c r="B91" s="104" t="s">
        <v>71</v>
      </c>
      <c r="C91" s="77"/>
      <c r="D91" s="162">
        <v>100</v>
      </c>
      <c r="E91" s="74">
        <v>100</v>
      </c>
      <c r="F91" s="74">
        <v>100</v>
      </c>
      <c r="G91" s="74">
        <v>100</v>
      </c>
      <c r="H91" s="74">
        <v>100</v>
      </c>
      <c r="I91" s="74">
        <v>100</v>
      </c>
      <c r="J91" s="74">
        <v>100</v>
      </c>
      <c r="K91" s="74">
        <v>100</v>
      </c>
      <c r="L91" s="74">
        <v>100</v>
      </c>
      <c r="M91" s="74">
        <v>100</v>
      </c>
      <c r="N91" s="74">
        <v>100</v>
      </c>
      <c r="O91" s="163">
        <v>100</v>
      </c>
      <c r="P91" s="73" t="s">
        <v>148</v>
      </c>
      <c r="Q91" s="89"/>
      <c r="R91" s="8"/>
      <c r="S91" s="44"/>
    </row>
    <row r="92" spans="2:22" ht="18.75" customHeight="1" x14ac:dyDescent="0.15">
      <c r="B92" s="100" t="s">
        <v>30</v>
      </c>
      <c r="C92" s="29" t="s">
        <v>7</v>
      </c>
      <c r="D92" s="164">
        <v>0</v>
      </c>
      <c r="E92" s="6">
        <v>0</v>
      </c>
      <c r="F92" s="7">
        <v>0</v>
      </c>
      <c r="G92" s="7">
        <v>0</v>
      </c>
      <c r="H92" s="7">
        <v>1403</v>
      </c>
      <c r="I92" s="7">
        <v>1513</v>
      </c>
      <c r="J92" s="7">
        <v>1314</v>
      </c>
      <c r="K92" s="7">
        <v>0</v>
      </c>
      <c r="L92" s="7">
        <v>0</v>
      </c>
      <c r="M92" s="7">
        <v>0</v>
      </c>
      <c r="N92" s="7">
        <v>0</v>
      </c>
      <c r="O92" s="165">
        <v>0</v>
      </c>
      <c r="P92" s="252" t="s">
        <v>143</v>
      </c>
      <c r="Q92" s="90"/>
    </row>
    <row r="93" spans="2:22" ht="18.75" customHeight="1" x14ac:dyDescent="0.15">
      <c r="B93" s="101" t="s">
        <v>31</v>
      </c>
      <c r="C93" s="30" t="s">
        <v>26</v>
      </c>
      <c r="D93" s="35">
        <v>9413</v>
      </c>
      <c r="E93" s="13">
        <v>8142</v>
      </c>
      <c r="F93" s="14">
        <v>6969</v>
      </c>
      <c r="G93" s="14">
        <v>8253</v>
      </c>
      <c r="H93" s="12">
        <v>6517</v>
      </c>
      <c r="I93" s="12">
        <v>6743</v>
      </c>
      <c r="J93" s="12">
        <v>6306</v>
      </c>
      <c r="K93" s="14">
        <v>7925</v>
      </c>
      <c r="L93" s="14">
        <v>7550</v>
      </c>
      <c r="M93" s="14">
        <v>7941</v>
      </c>
      <c r="N93" s="14">
        <v>7736</v>
      </c>
      <c r="O93" s="36">
        <v>7939</v>
      </c>
      <c r="P93" s="253"/>
      <c r="Q93" s="90"/>
    </row>
    <row r="94" spans="2:22" ht="18.75" customHeight="1" x14ac:dyDescent="0.15">
      <c r="B94" s="103" t="s">
        <v>32</v>
      </c>
      <c r="C94" s="61" t="s">
        <v>27</v>
      </c>
      <c r="D94" s="37">
        <v>7551</v>
      </c>
      <c r="E94" s="60">
        <v>7168</v>
      </c>
      <c r="F94" s="12">
        <v>7617</v>
      </c>
      <c r="G94" s="12">
        <v>6015</v>
      </c>
      <c r="H94" s="12">
        <v>6926</v>
      </c>
      <c r="I94" s="12">
        <v>6398</v>
      </c>
      <c r="J94" s="12">
        <v>6679</v>
      </c>
      <c r="K94" s="12">
        <v>6816</v>
      </c>
      <c r="L94" s="12">
        <v>6395</v>
      </c>
      <c r="M94" s="12">
        <v>7784</v>
      </c>
      <c r="N94" s="12">
        <v>8881</v>
      </c>
      <c r="O94" s="38">
        <v>7411</v>
      </c>
      <c r="P94" s="253"/>
      <c r="Q94" s="90"/>
    </row>
    <row r="95" spans="2:22" ht="18.75" customHeight="1" x14ac:dyDescent="0.15">
      <c r="B95" s="106" t="s">
        <v>52</v>
      </c>
      <c r="C95" s="79"/>
      <c r="D95" s="37">
        <v>43</v>
      </c>
      <c r="E95" s="60">
        <v>42</v>
      </c>
      <c r="F95" s="12">
        <v>41</v>
      </c>
      <c r="G95" s="12">
        <v>40</v>
      </c>
      <c r="H95" s="12">
        <v>41</v>
      </c>
      <c r="I95" s="12">
        <v>41</v>
      </c>
      <c r="J95" s="12">
        <v>41</v>
      </c>
      <c r="K95" s="12">
        <v>44</v>
      </c>
      <c r="L95" s="12">
        <v>40</v>
      </c>
      <c r="M95" s="12">
        <v>41</v>
      </c>
      <c r="N95" s="12">
        <v>42</v>
      </c>
      <c r="O95" s="38">
        <v>44</v>
      </c>
      <c r="P95" s="253"/>
      <c r="Q95" s="90"/>
    </row>
    <row r="96" spans="2:22" ht="18.75" customHeight="1" thickBot="1" x14ac:dyDescent="0.2">
      <c r="B96" s="104" t="s">
        <v>53</v>
      </c>
      <c r="C96" s="77"/>
      <c r="D96" s="66">
        <v>54.8</v>
      </c>
      <c r="E96" s="65">
        <v>50.6</v>
      </c>
      <c r="F96" s="63">
        <v>49.4</v>
      </c>
      <c r="G96" s="63">
        <v>49.5</v>
      </c>
      <c r="H96" s="63">
        <v>50.3</v>
      </c>
      <c r="I96" s="63">
        <v>49.6</v>
      </c>
      <c r="J96" s="63">
        <v>48.4</v>
      </c>
      <c r="K96" s="63">
        <v>46.5</v>
      </c>
      <c r="L96" s="63">
        <v>48.4</v>
      </c>
      <c r="M96" s="63">
        <v>53.3</v>
      </c>
      <c r="N96" s="63">
        <v>55</v>
      </c>
      <c r="O96" s="62">
        <v>48.5</v>
      </c>
      <c r="P96" s="73" t="s">
        <v>149</v>
      </c>
      <c r="Q96" s="89"/>
    </row>
    <row r="97" spans="2:31" ht="18.75" customHeight="1" thickBot="1" x14ac:dyDescent="0.2">
      <c r="B97" s="232" t="s">
        <v>8</v>
      </c>
      <c r="C97" s="233"/>
      <c r="D97" s="232" t="s">
        <v>9</v>
      </c>
      <c r="E97" s="242"/>
      <c r="F97" s="242"/>
      <c r="G97" s="242"/>
      <c r="H97" s="242"/>
      <c r="I97" s="242"/>
      <c r="J97" s="242"/>
      <c r="K97" s="242"/>
      <c r="L97" s="242"/>
      <c r="M97" s="242"/>
      <c r="N97" s="242"/>
      <c r="O97" s="233"/>
      <c r="P97" s="59" t="s">
        <v>41</v>
      </c>
      <c r="Q97" s="91"/>
    </row>
    <row r="98" spans="2:31" ht="18.75" customHeight="1" x14ac:dyDescent="0.15">
      <c r="B98" s="100" t="s">
        <v>33</v>
      </c>
      <c r="C98" s="107" t="s">
        <v>55</v>
      </c>
      <c r="D98" s="129">
        <f>ROUNDDOWN(D88*$P$98*(1.85-D90/100),2)</f>
        <v>0</v>
      </c>
      <c r="E98" s="116">
        <f t="shared" ref="E98:O98" si="32">ROUNDDOWN(E88*$P$98*(1.85-E90/100),2)</f>
        <v>0</v>
      </c>
      <c r="F98" s="116">
        <f t="shared" si="32"/>
        <v>0</v>
      </c>
      <c r="G98" s="116">
        <f t="shared" si="32"/>
        <v>0</v>
      </c>
      <c r="H98" s="116">
        <f t="shared" si="32"/>
        <v>0</v>
      </c>
      <c r="I98" s="116">
        <f t="shared" si="32"/>
        <v>0</v>
      </c>
      <c r="J98" s="116">
        <f t="shared" si="32"/>
        <v>0</v>
      </c>
      <c r="K98" s="116">
        <f t="shared" si="32"/>
        <v>0</v>
      </c>
      <c r="L98" s="116">
        <f t="shared" si="32"/>
        <v>0</v>
      </c>
      <c r="M98" s="116">
        <f t="shared" si="32"/>
        <v>0</v>
      </c>
      <c r="N98" s="116">
        <f t="shared" si="32"/>
        <v>0</v>
      </c>
      <c r="O98" s="130">
        <f t="shared" si="32"/>
        <v>0</v>
      </c>
      <c r="P98" s="133"/>
      <c r="Q98" s="95"/>
    </row>
    <row r="99" spans="2:31" ht="18.75" customHeight="1" x14ac:dyDescent="0.15">
      <c r="B99" s="103" t="s">
        <v>34</v>
      </c>
      <c r="C99" s="34" t="s">
        <v>28</v>
      </c>
      <c r="D99" s="117">
        <f>D92*$P$99</f>
        <v>0</v>
      </c>
      <c r="E99" s="119">
        <f t="shared" ref="E99:O99" si="33">E92*$P$99</f>
        <v>0</v>
      </c>
      <c r="F99" s="119">
        <f t="shared" si="33"/>
        <v>0</v>
      </c>
      <c r="G99" s="119">
        <f t="shared" si="33"/>
        <v>0</v>
      </c>
      <c r="H99" s="119">
        <f t="shared" si="33"/>
        <v>0</v>
      </c>
      <c r="I99" s="119">
        <f t="shared" si="33"/>
        <v>0</v>
      </c>
      <c r="J99" s="119">
        <f t="shared" si="33"/>
        <v>0</v>
      </c>
      <c r="K99" s="119">
        <f t="shared" si="33"/>
        <v>0</v>
      </c>
      <c r="L99" s="119">
        <f t="shared" si="33"/>
        <v>0</v>
      </c>
      <c r="M99" s="119">
        <f t="shared" si="33"/>
        <v>0</v>
      </c>
      <c r="N99" s="119">
        <f t="shared" si="33"/>
        <v>0</v>
      </c>
      <c r="O99" s="120">
        <f t="shared" si="33"/>
        <v>0</v>
      </c>
      <c r="P99" s="134"/>
      <c r="Q99" s="96"/>
    </row>
    <row r="100" spans="2:31" ht="18.75" customHeight="1" x14ac:dyDescent="0.15">
      <c r="B100" s="103" t="s">
        <v>44</v>
      </c>
      <c r="C100" s="34" t="s">
        <v>29</v>
      </c>
      <c r="D100" s="121"/>
      <c r="E100" s="123"/>
      <c r="F100" s="123"/>
      <c r="G100" s="123"/>
      <c r="H100" s="119">
        <f t="shared" ref="H100:I100" si="34">H93*$P$100</f>
        <v>0</v>
      </c>
      <c r="I100" s="119">
        <f t="shared" si="34"/>
        <v>0</v>
      </c>
      <c r="J100" s="119">
        <f>J93*P100</f>
        <v>0</v>
      </c>
      <c r="K100" s="123"/>
      <c r="L100" s="123"/>
      <c r="M100" s="123"/>
      <c r="N100" s="123"/>
      <c r="O100" s="124"/>
      <c r="P100" s="134"/>
      <c r="Q100" s="96"/>
    </row>
    <row r="101" spans="2:31" ht="18.75" customHeight="1" x14ac:dyDescent="0.15">
      <c r="B101" s="103" t="s">
        <v>45</v>
      </c>
      <c r="C101" s="34" t="s">
        <v>46</v>
      </c>
      <c r="D101" s="117">
        <f>D93*$P$101</f>
        <v>0</v>
      </c>
      <c r="E101" s="118">
        <f t="shared" ref="E101:O101" si="35">E93*$P$101</f>
        <v>0</v>
      </c>
      <c r="F101" s="119">
        <f t="shared" si="35"/>
        <v>0</v>
      </c>
      <c r="G101" s="119">
        <f>G93*P101</f>
        <v>0</v>
      </c>
      <c r="H101" s="123"/>
      <c r="I101" s="123"/>
      <c r="J101" s="123"/>
      <c r="K101" s="119">
        <f t="shared" si="35"/>
        <v>0</v>
      </c>
      <c r="L101" s="119">
        <f t="shared" si="35"/>
        <v>0</v>
      </c>
      <c r="M101" s="119">
        <f t="shared" si="35"/>
        <v>0</v>
      </c>
      <c r="N101" s="119">
        <f t="shared" si="35"/>
        <v>0</v>
      </c>
      <c r="O101" s="120">
        <f t="shared" si="35"/>
        <v>0</v>
      </c>
      <c r="P101" s="134"/>
      <c r="Q101" s="96"/>
    </row>
    <row r="102" spans="2:31" ht="18.75" customHeight="1" x14ac:dyDescent="0.15">
      <c r="B102" s="103" t="s">
        <v>35</v>
      </c>
      <c r="C102" s="34" t="s">
        <v>47</v>
      </c>
      <c r="D102" s="117">
        <f>D94*$P$102</f>
        <v>0</v>
      </c>
      <c r="E102" s="119">
        <f t="shared" ref="E102:O102" si="36">E94*$P$102</f>
        <v>0</v>
      </c>
      <c r="F102" s="119">
        <f t="shared" si="36"/>
        <v>0</v>
      </c>
      <c r="G102" s="119">
        <f t="shared" si="36"/>
        <v>0</v>
      </c>
      <c r="H102" s="119">
        <f t="shared" si="36"/>
        <v>0</v>
      </c>
      <c r="I102" s="119">
        <f t="shared" si="36"/>
        <v>0</v>
      </c>
      <c r="J102" s="119">
        <f t="shared" si="36"/>
        <v>0</v>
      </c>
      <c r="K102" s="119">
        <f t="shared" si="36"/>
        <v>0</v>
      </c>
      <c r="L102" s="119">
        <f t="shared" si="36"/>
        <v>0</v>
      </c>
      <c r="M102" s="119">
        <f t="shared" si="36"/>
        <v>0</v>
      </c>
      <c r="N102" s="119">
        <f t="shared" si="36"/>
        <v>0</v>
      </c>
      <c r="O102" s="120">
        <f t="shared" si="36"/>
        <v>0</v>
      </c>
      <c r="P102" s="194"/>
      <c r="Q102" s="96"/>
      <c r="T102" s="16"/>
      <c r="U102" s="16"/>
      <c r="V102" s="158" t="str">
        <f>V84</f>
        <v>赤坂配水所</v>
      </c>
    </row>
    <row r="103" spans="2:31" ht="18.75" customHeight="1" thickBot="1" x14ac:dyDescent="0.2">
      <c r="B103" s="198" t="s">
        <v>98</v>
      </c>
      <c r="C103" s="199" t="s">
        <v>99</v>
      </c>
      <c r="D103" s="200">
        <f>D88*$P103</f>
        <v>0</v>
      </c>
      <c r="E103" s="201">
        <f t="shared" ref="E103:O103" si="37">E88*$P103</f>
        <v>0</v>
      </c>
      <c r="F103" s="202">
        <f t="shared" si="37"/>
        <v>0</v>
      </c>
      <c r="G103" s="202">
        <f t="shared" si="37"/>
        <v>0</v>
      </c>
      <c r="H103" s="202">
        <f t="shared" si="37"/>
        <v>0</v>
      </c>
      <c r="I103" s="202">
        <f t="shared" si="37"/>
        <v>0</v>
      </c>
      <c r="J103" s="202">
        <f t="shared" si="37"/>
        <v>0</v>
      </c>
      <c r="K103" s="202">
        <f t="shared" si="37"/>
        <v>0</v>
      </c>
      <c r="L103" s="202">
        <f t="shared" si="37"/>
        <v>0</v>
      </c>
      <c r="M103" s="202">
        <f t="shared" si="37"/>
        <v>0</v>
      </c>
      <c r="N103" s="202">
        <f t="shared" si="37"/>
        <v>0</v>
      </c>
      <c r="O103" s="203">
        <f t="shared" si="37"/>
        <v>0</v>
      </c>
      <c r="P103" s="194"/>
      <c r="Q103" s="93"/>
      <c r="T103" s="16"/>
      <c r="U103" s="16"/>
      <c r="V103" s="158"/>
      <c r="W103" s="16"/>
      <c r="X103" s="16"/>
      <c r="Y103" s="16"/>
      <c r="Z103" s="16"/>
      <c r="AA103" s="16"/>
      <c r="AB103" s="16"/>
      <c r="AC103" s="16"/>
      <c r="AD103" s="16"/>
      <c r="AE103" s="16"/>
    </row>
    <row r="104" spans="2:31" ht="18.75" customHeight="1" thickBot="1" x14ac:dyDescent="0.2">
      <c r="B104" s="190" t="s">
        <v>118</v>
      </c>
      <c r="C104" s="191" t="s">
        <v>100</v>
      </c>
      <c r="D104" s="195">
        <f>INT(SUM(D98:D102)-D103)</f>
        <v>0</v>
      </c>
      <c r="E104" s="195">
        <f t="shared" ref="E104" si="38">INT(SUM(E98:E102)-E103)</f>
        <v>0</v>
      </c>
      <c r="F104" s="196">
        <f t="shared" ref="F104" si="39">INT(SUM(F98:F102)-F103)</f>
        <v>0</v>
      </c>
      <c r="G104" s="196">
        <f t="shared" ref="G104" si="40">INT(SUM(G98:G102)-G103)</f>
        <v>0</v>
      </c>
      <c r="H104" s="196">
        <f t="shared" ref="H104" si="41">INT(SUM(H98:H102)-H103)</f>
        <v>0</v>
      </c>
      <c r="I104" s="196">
        <f t="shared" ref="I104" si="42">INT(SUM(I98:I102)-I103)</f>
        <v>0</v>
      </c>
      <c r="J104" s="196">
        <f t="shared" ref="J104" si="43">INT(SUM(J98:J102)-J103)</f>
        <v>0</v>
      </c>
      <c r="K104" s="196">
        <f t="shared" ref="K104" si="44">INT(SUM(K98:K102)-K103)</f>
        <v>0</v>
      </c>
      <c r="L104" s="196">
        <f>INT(SUM(L98:L102)-L103)</f>
        <v>0</v>
      </c>
      <c r="M104" s="196">
        <f t="shared" ref="M104" si="45">INT(SUM(M98:M102)-M103)</f>
        <v>0</v>
      </c>
      <c r="N104" s="196">
        <f>INT(SUM(N98:N102)-N103)</f>
        <v>0</v>
      </c>
      <c r="O104" s="196">
        <f>INT(SUM(O98:O102)-O103)</f>
        <v>0</v>
      </c>
      <c r="P104" s="110">
        <f>SUM(D104:O104)</f>
        <v>0</v>
      </c>
      <c r="Q104" s="94"/>
      <c r="R104" s="249" t="s">
        <v>74</v>
      </c>
      <c r="S104" s="250"/>
      <c r="T104" s="250"/>
      <c r="U104" s="250"/>
      <c r="V104" s="251"/>
      <c r="W104" s="16"/>
      <c r="X104" s="16"/>
      <c r="Y104" s="16"/>
      <c r="Z104" s="16"/>
      <c r="AA104" s="16"/>
      <c r="AB104" s="16"/>
      <c r="AC104" s="16"/>
      <c r="AD104" s="16"/>
      <c r="AE104" s="16"/>
    </row>
    <row r="105" spans="2:31" s="20" customFormat="1" ht="17.25" customHeight="1" x14ac:dyDescent="0.15">
      <c r="B105" s="24"/>
      <c r="C105" s="109" t="s">
        <v>42</v>
      </c>
      <c r="D105" s="24"/>
      <c r="E105" s="24"/>
      <c r="F105" s="24"/>
      <c r="G105" s="24"/>
      <c r="H105" s="24"/>
      <c r="I105" s="24"/>
      <c r="J105" s="24"/>
      <c r="K105" s="24"/>
      <c r="L105" s="24"/>
      <c r="M105" s="24"/>
      <c r="N105" s="24"/>
      <c r="O105" s="41" t="s">
        <v>114</v>
      </c>
      <c r="P105" s="111">
        <f>P104*3</f>
        <v>0</v>
      </c>
      <c r="Q105" s="68"/>
      <c r="R105" s="153">
        <f>P104*2+P105</f>
        <v>0</v>
      </c>
      <c r="S105" s="154" t="s">
        <v>84</v>
      </c>
      <c r="T105" s="157" t="s">
        <v>85</v>
      </c>
      <c r="U105" s="155"/>
      <c r="V105" s="156"/>
    </row>
    <row r="106" spans="2:31" ht="18" customHeight="1" x14ac:dyDescent="0.15">
      <c r="B106" s="43" t="s">
        <v>137</v>
      </c>
      <c r="D106" s="44"/>
      <c r="E106" s="44"/>
      <c r="H106" s="260">
        <v>45200</v>
      </c>
      <c r="I106" s="260"/>
      <c r="J106" s="45" t="s">
        <v>0</v>
      </c>
      <c r="K106" s="261">
        <v>46295</v>
      </c>
      <c r="L106" s="261"/>
      <c r="M106" s="46" t="s">
        <v>138</v>
      </c>
      <c r="N106" s="46"/>
      <c r="P106" s="80" t="s">
        <v>113</v>
      </c>
      <c r="Q106" s="85"/>
    </row>
    <row r="107" spans="2:31" s="20" customFormat="1" ht="12" customHeight="1" x14ac:dyDescent="0.15">
      <c r="B107" s="262" t="s">
        <v>77</v>
      </c>
      <c r="C107" s="262"/>
      <c r="D107" s="262"/>
      <c r="E107" s="262"/>
      <c r="F107" s="262"/>
      <c r="G107" s="262"/>
      <c r="H107" s="262"/>
      <c r="I107" s="262"/>
      <c r="J107" s="262"/>
      <c r="K107" s="262"/>
      <c r="L107" s="262"/>
      <c r="M107" s="262"/>
      <c r="N107" s="262"/>
      <c r="O107" s="262"/>
      <c r="P107" s="262"/>
      <c r="Q107" s="160"/>
      <c r="R107" s="19"/>
    </row>
    <row r="108" spans="2:31" s="20" customFormat="1" ht="12" customHeight="1" x14ac:dyDescent="0.15">
      <c r="B108" s="262"/>
      <c r="C108" s="262"/>
      <c r="D108" s="262"/>
      <c r="E108" s="262"/>
      <c r="F108" s="262"/>
      <c r="G108" s="262"/>
      <c r="H108" s="262"/>
      <c r="I108" s="262"/>
      <c r="J108" s="262"/>
      <c r="K108" s="262"/>
      <c r="L108" s="262"/>
      <c r="M108" s="262"/>
      <c r="N108" s="262"/>
      <c r="O108" s="262"/>
      <c r="P108" s="262"/>
      <c r="Q108" s="160"/>
      <c r="R108" s="19"/>
    </row>
    <row r="109" spans="2:31" s="20" customFormat="1" ht="18.75" customHeight="1" thickBot="1" x14ac:dyDescent="0.2">
      <c r="B109" s="161">
        <v>5</v>
      </c>
      <c r="C109" s="108"/>
      <c r="D109" s="24"/>
      <c r="E109" s="24"/>
      <c r="F109" s="24"/>
      <c r="G109" s="24"/>
      <c r="H109" s="24"/>
      <c r="I109" s="24"/>
      <c r="J109" s="24"/>
      <c r="K109" s="24"/>
      <c r="L109" s="24"/>
      <c r="M109" s="24"/>
      <c r="N109" s="24"/>
      <c r="O109" s="41"/>
      <c r="P109" s="68"/>
      <c r="Q109" s="68"/>
      <c r="R109" s="19"/>
    </row>
    <row r="110" spans="2:31" s="20" customFormat="1" ht="21" customHeight="1" x14ac:dyDescent="0.15">
      <c r="B110" s="255" t="s">
        <v>81</v>
      </c>
      <c r="C110" s="64" t="s">
        <v>150</v>
      </c>
      <c r="D110" s="49"/>
      <c r="E110" s="49"/>
      <c r="F110" s="49"/>
      <c r="G110" s="53"/>
      <c r="H110" s="54" t="s">
        <v>49</v>
      </c>
      <c r="I110" s="257">
        <v>47</v>
      </c>
      <c r="J110" s="257"/>
      <c r="K110" s="258" t="s">
        <v>51</v>
      </c>
      <c r="L110" s="258"/>
      <c r="M110" s="55" t="s">
        <v>124</v>
      </c>
      <c r="N110" s="49"/>
      <c r="O110" s="54" t="s">
        <v>104</v>
      </c>
      <c r="P110" s="211" t="s">
        <v>125</v>
      </c>
      <c r="Q110" s="83"/>
      <c r="R110" s="19"/>
    </row>
    <row r="111" spans="2:31" s="20" customFormat="1" ht="27.75" customHeight="1" thickBot="1" x14ac:dyDescent="0.2">
      <c r="B111" s="256"/>
      <c r="C111" s="58"/>
      <c r="D111" s="67"/>
      <c r="E111" s="50"/>
      <c r="F111" s="50"/>
      <c r="G111" s="56"/>
      <c r="H111" s="51" t="s">
        <v>48</v>
      </c>
      <c r="I111" s="259">
        <v>200</v>
      </c>
      <c r="J111" s="259"/>
      <c r="K111" s="234" t="s">
        <v>50</v>
      </c>
      <c r="L111" s="234"/>
      <c r="M111" s="168">
        <v>200</v>
      </c>
      <c r="N111" s="50"/>
      <c r="O111" s="50"/>
      <c r="P111" s="52"/>
      <c r="Q111" s="48"/>
      <c r="R111" s="19"/>
      <c r="V111" s="150" t="str">
        <f>B110</f>
        <v>寺岡配水所</v>
      </c>
    </row>
    <row r="112" spans="2:31" ht="18.75" customHeight="1" x14ac:dyDescent="0.15">
      <c r="B112" s="243" t="s">
        <v>1</v>
      </c>
      <c r="C112" s="243" t="s">
        <v>2</v>
      </c>
      <c r="D112" s="238" t="s">
        <v>110</v>
      </c>
      <c r="E112" s="239"/>
      <c r="F112" s="239"/>
      <c r="G112" s="239"/>
      <c r="H112" s="239"/>
      <c r="I112" s="239"/>
      <c r="J112" s="239"/>
      <c r="K112" s="239"/>
      <c r="L112" s="239"/>
      <c r="M112" s="240"/>
      <c r="N112" s="239" t="s">
        <v>117</v>
      </c>
      <c r="O112" s="241"/>
      <c r="P112" s="243" t="s">
        <v>25</v>
      </c>
      <c r="Q112" s="86"/>
      <c r="R112" s="249" t="s">
        <v>74</v>
      </c>
      <c r="S112" s="250"/>
      <c r="T112" s="250"/>
      <c r="U112" s="250"/>
      <c r="V112" s="251"/>
    </row>
    <row r="113" spans="2:22" ht="18.75" customHeight="1" thickBot="1" x14ac:dyDescent="0.2">
      <c r="B113" s="244"/>
      <c r="C113" s="244"/>
      <c r="D113" s="31" t="s">
        <v>24</v>
      </c>
      <c r="E113" s="31" t="s">
        <v>116</v>
      </c>
      <c r="F113" s="31" t="s">
        <v>14</v>
      </c>
      <c r="G113" s="31" t="s">
        <v>15</v>
      </c>
      <c r="H113" s="31" t="s">
        <v>16</v>
      </c>
      <c r="I113" s="31" t="s">
        <v>17</v>
      </c>
      <c r="J113" s="31" t="s">
        <v>18</v>
      </c>
      <c r="K113" s="31" t="s">
        <v>19</v>
      </c>
      <c r="L113" s="31" t="s">
        <v>20</v>
      </c>
      <c r="M113" s="31" t="s">
        <v>21</v>
      </c>
      <c r="N113" s="33" t="s">
        <v>22</v>
      </c>
      <c r="O113" s="33" t="s">
        <v>23</v>
      </c>
      <c r="P113" s="254"/>
      <c r="Q113" s="28"/>
      <c r="R113" s="145" t="s">
        <v>75</v>
      </c>
      <c r="S113" s="148" t="s">
        <v>76</v>
      </c>
      <c r="T113" s="152"/>
      <c r="U113" s="151"/>
      <c r="V113" s="138"/>
    </row>
    <row r="114" spans="2:22" ht="18.75" customHeight="1" x14ac:dyDescent="0.15">
      <c r="B114" s="100" t="s">
        <v>37</v>
      </c>
      <c r="C114" s="29" t="s">
        <v>4</v>
      </c>
      <c r="D114" s="6">
        <v>12808</v>
      </c>
      <c r="E114" s="6">
        <v>12275</v>
      </c>
      <c r="F114" s="6">
        <v>12693</v>
      </c>
      <c r="G114" s="6">
        <v>12368</v>
      </c>
      <c r="H114" s="6">
        <v>13382</v>
      </c>
      <c r="I114" s="6">
        <v>17858</v>
      </c>
      <c r="J114" s="6">
        <v>14901</v>
      </c>
      <c r="K114" s="6">
        <v>17625</v>
      </c>
      <c r="L114" s="6">
        <v>16937</v>
      </c>
      <c r="M114" s="6">
        <v>17977</v>
      </c>
      <c r="N114" s="6">
        <v>17852</v>
      </c>
      <c r="O114" s="6">
        <v>16573</v>
      </c>
      <c r="P114" s="32" t="s">
        <v>151</v>
      </c>
      <c r="Q114" s="87"/>
      <c r="R114" s="146">
        <f>SUM(D114:O114)</f>
        <v>183249</v>
      </c>
      <c r="S114" s="149" t="s">
        <v>64</v>
      </c>
      <c r="T114" s="143"/>
      <c r="U114" s="141"/>
      <c r="V114" s="139"/>
    </row>
    <row r="115" spans="2:22" ht="18.75" customHeight="1" x14ac:dyDescent="0.15">
      <c r="B115" s="101" t="s">
        <v>68</v>
      </c>
      <c r="C115" s="30" t="s">
        <v>5</v>
      </c>
      <c r="D115" s="9">
        <v>47</v>
      </c>
      <c r="E115" s="9">
        <v>47</v>
      </c>
      <c r="F115" s="10">
        <v>47</v>
      </c>
      <c r="G115" s="10">
        <v>47</v>
      </c>
      <c r="H115" s="10">
        <v>47</v>
      </c>
      <c r="I115" s="10">
        <v>47</v>
      </c>
      <c r="J115" s="10">
        <v>47</v>
      </c>
      <c r="K115" s="10">
        <v>47</v>
      </c>
      <c r="L115" s="10">
        <v>47</v>
      </c>
      <c r="M115" s="10">
        <v>47</v>
      </c>
      <c r="N115" s="10">
        <v>47</v>
      </c>
      <c r="O115" s="10">
        <v>47</v>
      </c>
      <c r="P115" s="57"/>
      <c r="Q115" s="87"/>
      <c r="R115" s="147">
        <f>SUM(D114:I114)</f>
        <v>81384</v>
      </c>
      <c r="S115" s="149" t="s">
        <v>65</v>
      </c>
      <c r="T115" s="143"/>
      <c r="U115" s="141"/>
      <c r="V115" s="139"/>
    </row>
    <row r="116" spans="2:22" ht="18.75" customHeight="1" x14ac:dyDescent="0.15">
      <c r="B116" s="102" t="s">
        <v>72</v>
      </c>
      <c r="C116" s="76"/>
      <c r="D116" s="162">
        <v>45</v>
      </c>
      <c r="E116" s="74">
        <v>45</v>
      </c>
      <c r="F116" s="74">
        <v>45</v>
      </c>
      <c r="G116" s="74">
        <v>45</v>
      </c>
      <c r="H116" s="74">
        <v>45</v>
      </c>
      <c r="I116" s="74">
        <v>45</v>
      </c>
      <c r="J116" s="74">
        <v>45</v>
      </c>
      <c r="K116" s="74">
        <v>45</v>
      </c>
      <c r="L116" s="74">
        <v>45</v>
      </c>
      <c r="M116" s="74">
        <v>45</v>
      </c>
      <c r="N116" s="74">
        <v>45</v>
      </c>
      <c r="O116" s="163">
        <v>47</v>
      </c>
      <c r="P116" s="57" t="s">
        <v>152</v>
      </c>
      <c r="Q116" s="87"/>
      <c r="R116" s="146">
        <f>R114*2+R115</f>
        <v>447882</v>
      </c>
      <c r="S116" s="149" t="s">
        <v>83</v>
      </c>
      <c r="T116" s="143"/>
      <c r="U116" s="141"/>
      <c r="V116" s="139"/>
    </row>
    <row r="117" spans="2:22" ht="18.75" customHeight="1" x14ac:dyDescent="0.15">
      <c r="B117" s="103" t="s">
        <v>70</v>
      </c>
      <c r="C117" s="61" t="s">
        <v>6</v>
      </c>
      <c r="D117" s="162">
        <v>98</v>
      </c>
      <c r="E117" s="74">
        <v>98</v>
      </c>
      <c r="F117" s="74">
        <v>98</v>
      </c>
      <c r="G117" s="74">
        <v>98</v>
      </c>
      <c r="H117" s="74">
        <v>98</v>
      </c>
      <c r="I117" s="74">
        <v>98</v>
      </c>
      <c r="J117" s="74">
        <v>98</v>
      </c>
      <c r="K117" s="74">
        <v>98</v>
      </c>
      <c r="L117" s="74">
        <v>98</v>
      </c>
      <c r="M117" s="74">
        <v>98</v>
      </c>
      <c r="N117" s="74">
        <v>98</v>
      </c>
      <c r="O117" s="163">
        <v>98</v>
      </c>
      <c r="P117" s="75"/>
      <c r="Q117" s="89"/>
      <c r="R117" s="136"/>
      <c r="S117" s="137"/>
      <c r="T117" s="144"/>
      <c r="U117" s="142"/>
      <c r="V117" s="140"/>
    </row>
    <row r="118" spans="2:22" ht="18.75" customHeight="1" thickBot="1" x14ac:dyDescent="0.2">
      <c r="B118" s="104" t="s">
        <v>71</v>
      </c>
      <c r="C118" s="77"/>
      <c r="D118" s="162">
        <v>98</v>
      </c>
      <c r="E118" s="74">
        <v>98</v>
      </c>
      <c r="F118" s="74">
        <v>98</v>
      </c>
      <c r="G118" s="74">
        <v>98</v>
      </c>
      <c r="H118" s="74">
        <v>98</v>
      </c>
      <c r="I118" s="74">
        <v>98</v>
      </c>
      <c r="J118" s="74">
        <v>98</v>
      </c>
      <c r="K118" s="74">
        <v>98</v>
      </c>
      <c r="L118" s="74">
        <v>98</v>
      </c>
      <c r="M118" s="74">
        <v>98</v>
      </c>
      <c r="N118" s="74">
        <v>98</v>
      </c>
      <c r="O118" s="163">
        <v>98</v>
      </c>
      <c r="P118" s="73" t="s">
        <v>153</v>
      </c>
      <c r="Q118" s="89"/>
      <c r="R118" s="8"/>
      <c r="S118" s="44"/>
      <c r="V118" s="132"/>
    </row>
    <row r="119" spans="2:22" ht="18.75" customHeight="1" x14ac:dyDescent="0.15">
      <c r="B119" s="100" t="s">
        <v>30</v>
      </c>
      <c r="C119" s="29" t="s">
        <v>7</v>
      </c>
      <c r="D119" s="164">
        <v>0</v>
      </c>
      <c r="E119" s="6">
        <v>0</v>
      </c>
      <c r="F119" s="7">
        <v>0</v>
      </c>
      <c r="G119" s="7">
        <v>0</v>
      </c>
      <c r="H119" s="7">
        <v>356</v>
      </c>
      <c r="I119" s="7">
        <v>976</v>
      </c>
      <c r="J119" s="7">
        <v>712</v>
      </c>
      <c r="K119" s="7">
        <v>0</v>
      </c>
      <c r="L119" s="7">
        <v>0</v>
      </c>
      <c r="M119" s="7">
        <v>0</v>
      </c>
      <c r="N119" s="7">
        <v>0</v>
      </c>
      <c r="O119" s="165">
        <v>0</v>
      </c>
      <c r="P119" s="252" t="s">
        <v>143</v>
      </c>
      <c r="Q119" s="90"/>
    </row>
    <row r="120" spans="2:22" ht="18.75" customHeight="1" x14ac:dyDescent="0.15">
      <c r="B120" s="101" t="s">
        <v>31</v>
      </c>
      <c r="C120" s="30" t="s">
        <v>26</v>
      </c>
      <c r="D120" s="35">
        <v>8687</v>
      </c>
      <c r="E120" s="13">
        <v>7886</v>
      </c>
      <c r="F120" s="14">
        <v>7222</v>
      </c>
      <c r="G120" s="14">
        <v>8484</v>
      </c>
      <c r="H120" s="12">
        <v>7998</v>
      </c>
      <c r="I120" s="12">
        <v>9648</v>
      </c>
      <c r="J120" s="12">
        <v>7926</v>
      </c>
      <c r="K120" s="14">
        <v>10264</v>
      </c>
      <c r="L120" s="14">
        <v>9512</v>
      </c>
      <c r="M120" s="14">
        <v>9654</v>
      </c>
      <c r="N120" s="14">
        <v>8717</v>
      </c>
      <c r="O120" s="36">
        <v>8933</v>
      </c>
      <c r="P120" s="253"/>
      <c r="Q120" s="90"/>
    </row>
    <row r="121" spans="2:22" ht="18.75" customHeight="1" x14ac:dyDescent="0.15">
      <c r="B121" s="103" t="s">
        <v>32</v>
      </c>
      <c r="C121" s="61" t="s">
        <v>27</v>
      </c>
      <c r="D121" s="37">
        <v>4121</v>
      </c>
      <c r="E121" s="60">
        <v>4389</v>
      </c>
      <c r="F121" s="12">
        <v>5471</v>
      </c>
      <c r="G121" s="12">
        <v>3884</v>
      </c>
      <c r="H121" s="12">
        <v>5028</v>
      </c>
      <c r="I121" s="12">
        <v>7234</v>
      </c>
      <c r="J121" s="12">
        <v>6263</v>
      </c>
      <c r="K121" s="12">
        <v>7361</v>
      </c>
      <c r="L121" s="12">
        <v>7425</v>
      </c>
      <c r="M121" s="12">
        <v>8323</v>
      </c>
      <c r="N121" s="12">
        <v>9135</v>
      </c>
      <c r="O121" s="38">
        <v>7640</v>
      </c>
      <c r="P121" s="253"/>
      <c r="Q121" s="90"/>
    </row>
    <row r="122" spans="2:22" ht="18.75" customHeight="1" x14ac:dyDescent="0.15">
      <c r="B122" s="106" t="s">
        <v>52</v>
      </c>
      <c r="C122" s="79"/>
      <c r="D122" s="37">
        <v>45</v>
      </c>
      <c r="E122" s="60">
        <v>44</v>
      </c>
      <c r="F122" s="12">
        <v>44</v>
      </c>
      <c r="G122" s="12">
        <v>43</v>
      </c>
      <c r="H122" s="12">
        <v>42</v>
      </c>
      <c r="I122" s="12">
        <v>43</v>
      </c>
      <c r="J122" s="12">
        <v>43</v>
      </c>
      <c r="K122" s="12">
        <v>43</v>
      </c>
      <c r="L122" s="12">
        <v>44</v>
      </c>
      <c r="M122" s="12">
        <v>45</v>
      </c>
      <c r="N122" s="12">
        <v>45</v>
      </c>
      <c r="O122" s="38">
        <v>47</v>
      </c>
      <c r="P122" s="253"/>
      <c r="Q122" s="90"/>
    </row>
    <row r="123" spans="2:22" ht="18.75" customHeight="1" thickBot="1" x14ac:dyDescent="0.2">
      <c r="B123" s="104" t="s">
        <v>53</v>
      </c>
      <c r="C123" s="77"/>
      <c r="D123" s="66">
        <v>39.5</v>
      </c>
      <c r="E123" s="65">
        <v>38.700000000000003</v>
      </c>
      <c r="F123" s="63">
        <v>40.1</v>
      </c>
      <c r="G123" s="63">
        <v>39.9</v>
      </c>
      <c r="H123" s="63">
        <v>44.3</v>
      </c>
      <c r="I123" s="63">
        <v>57.7</v>
      </c>
      <c r="J123" s="63">
        <v>48.1</v>
      </c>
      <c r="K123" s="63">
        <v>56.9</v>
      </c>
      <c r="L123" s="63">
        <v>53.5</v>
      </c>
      <c r="M123" s="63">
        <v>55.5</v>
      </c>
      <c r="N123" s="63">
        <v>55.1</v>
      </c>
      <c r="O123" s="62">
        <v>49</v>
      </c>
      <c r="P123" s="73" t="s">
        <v>154</v>
      </c>
      <c r="Q123" s="89"/>
    </row>
    <row r="124" spans="2:22" ht="18.75" customHeight="1" thickBot="1" x14ac:dyDescent="0.2">
      <c r="B124" s="232" t="s">
        <v>8</v>
      </c>
      <c r="C124" s="233"/>
      <c r="D124" s="232" t="s">
        <v>9</v>
      </c>
      <c r="E124" s="242"/>
      <c r="F124" s="242"/>
      <c r="G124" s="242"/>
      <c r="H124" s="242"/>
      <c r="I124" s="242"/>
      <c r="J124" s="242"/>
      <c r="K124" s="242"/>
      <c r="L124" s="242"/>
      <c r="M124" s="242"/>
      <c r="N124" s="242"/>
      <c r="O124" s="233"/>
      <c r="P124" s="59" t="s">
        <v>41</v>
      </c>
      <c r="Q124" s="91"/>
    </row>
    <row r="125" spans="2:22" ht="18.75" customHeight="1" x14ac:dyDescent="0.15">
      <c r="B125" s="100" t="s">
        <v>33</v>
      </c>
      <c r="C125" s="107" t="s">
        <v>43</v>
      </c>
      <c r="D125" s="129">
        <f>ROUNDDOWN(D115*$P$125*(1.85-D117/100),2)</f>
        <v>0</v>
      </c>
      <c r="E125" s="116">
        <f t="shared" ref="E125:O125" si="46">ROUNDDOWN(E115*$P$125*(1.85-E117/100),2)</f>
        <v>0</v>
      </c>
      <c r="F125" s="116">
        <f t="shared" si="46"/>
        <v>0</v>
      </c>
      <c r="G125" s="116">
        <f t="shared" si="46"/>
        <v>0</v>
      </c>
      <c r="H125" s="116">
        <f t="shared" si="46"/>
        <v>0</v>
      </c>
      <c r="I125" s="116">
        <f t="shared" si="46"/>
        <v>0</v>
      </c>
      <c r="J125" s="116">
        <f t="shared" si="46"/>
        <v>0</v>
      </c>
      <c r="K125" s="116">
        <f t="shared" si="46"/>
        <v>0</v>
      </c>
      <c r="L125" s="116">
        <f t="shared" si="46"/>
        <v>0</v>
      </c>
      <c r="M125" s="116">
        <f t="shared" si="46"/>
        <v>0</v>
      </c>
      <c r="N125" s="116">
        <f t="shared" si="46"/>
        <v>0</v>
      </c>
      <c r="O125" s="130">
        <f t="shared" si="46"/>
        <v>0</v>
      </c>
      <c r="P125" s="133"/>
      <c r="Q125" s="95"/>
    </row>
    <row r="126" spans="2:22" ht="18.75" customHeight="1" x14ac:dyDescent="0.15">
      <c r="B126" s="103" t="s">
        <v>34</v>
      </c>
      <c r="C126" s="34" t="s">
        <v>28</v>
      </c>
      <c r="D126" s="117">
        <f>D119*$P$126</f>
        <v>0</v>
      </c>
      <c r="E126" s="119">
        <f t="shared" ref="E126:O126" si="47">E119*$P$126</f>
        <v>0</v>
      </c>
      <c r="F126" s="119">
        <f t="shared" si="47"/>
        <v>0</v>
      </c>
      <c r="G126" s="119">
        <f t="shared" si="47"/>
        <v>0</v>
      </c>
      <c r="H126" s="119">
        <f t="shared" si="47"/>
        <v>0</v>
      </c>
      <c r="I126" s="119">
        <f t="shared" si="47"/>
        <v>0</v>
      </c>
      <c r="J126" s="119">
        <f t="shared" si="47"/>
        <v>0</v>
      </c>
      <c r="K126" s="119">
        <f t="shared" si="47"/>
        <v>0</v>
      </c>
      <c r="L126" s="119">
        <f t="shared" si="47"/>
        <v>0</v>
      </c>
      <c r="M126" s="119">
        <f t="shared" si="47"/>
        <v>0</v>
      </c>
      <c r="N126" s="119">
        <f t="shared" si="47"/>
        <v>0</v>
      </c>
      <c r="O126" s="120">
        <f t="shared" si="47"/>
        <v>0</v>
      </c>
      <c r="P126" s="134"/>
      <c r="Q126" s="96"/>
    </row>
    <row r="127" spans="2:22" ht="18.75" customHeight="1" x14ac:dyDescent="0.15">
      <c r="B127" s="103" t="s">
        <v>44</v>
      </c>
      <c r="C127" s="34" t="s">
        <v>29</v>
      </c>
      <c r="D127" s="121"/>
      <c r="E127" s="123"/>
      <c r="F127" s="123"/>
      <c r="G127" s="123"/>
      <c r="H127" s="119">
        <f t="shared" ref="H127:I127" si="48">H120*$P$127</f>
        <v>0</v>
      </c>
      <c r="I127" s="119">
        <f t="shared" si="48"/>
        <v>0</v>
      </c>
      <c r="J127" s="119">
        <f>J120*P127</f>
        <v>0</v>
      </c>
      <c r="K127" s="123"/>
      <c r="L127" s="123"/>
      <c r="M127" s="123"/>
      <c r="N127" s="123"/>
      <c r="O127" s="124"/>
      <c r="P127" s="134"/>
      <c r="Q127" s="96"/>
    </row>
    <row r="128" spans="2:22" ht="18.75" customHeight="1" x14ac:dyDescent="0.15">
      <c r="B128" s="103" t="s">
        <v>45</v>
      </c>
      <c r="C128" s="34" t="s">
        <v>46</v>
      </c>
      <c r="D128" s="117">
        <f>D120*$P$128</f>
        <v>0</v>
      </c>
      <c r="E128" s="118">
        <f t="shared" ref="E128:O128" si="49">E120*$P$128</f>
        <v>0</v>
      </c>
      <c r="F128" s="119">
        <f t="shared" si="49"/>
        <v>0</v>
      </c>
      <c r="G128" s="119">
        <f>G120*P128</f>
        <v>0</v>
      </c>
      <c r="H128" s="123"/>
      <c r="I128" s="123"/>
      <c r="J128" s="123"/>
      <c r="K128" s="119">
        <f t="shared" si="49"/>
        <v>0</v>
      </c>
      <c r="L128" s="119">
        <f t="shared" si="49"/>
        <v>0</v>
      </c>
      <c r="M128" s="119">
        <f t="shared" si="49"/>
        <v>0</v>
      </c>
      <c r="N128" s="119">
        <f t="shared" si="49"/>
        <v>0</v>
      </c>
      <c r="O128" s="120">
        <f t="shared" si="49"/>
        <v>0</v>
      </c>
      <c r="P128" s="134"/>
      <c r="Q128" s="96"/>
    </row>
    <row r="129" spans="2:31" ht="18.75" customHeight="1" x14ac:dyDescent="0.15">
      <c r="B129" s="103" t="s">
        <v>35</v>
      </c>
      <c r="C129" s="34" t="s">
        <v>47</v>
      </c>
      <c r="D129" s="117">
        <f>D121*$P$129</f>
        <v>0</v>
      </c>
      <c r="E129" s="119">
        <f t="shared" ref="E129:O129" si="50">E121*$P$129</f>
        <v>0</v>
      </c>
      <c r="F129" s="119">
        <f t="shared" si="50"/>
        <v>0</v>
      </c>
      <c r="G129" s="119">
        <f t="shared" si="50"/>
        <v>0</v>
      </c>
      <c r="H129" s="119">
        <f t="shared" si="50"/>
        <v>0</v>
      </c>
      <c r="I129" s="119">
        <f t="shared" si="50"/>
        <v>0</v>
      </c>
      <c r="J129" s="119">
        <f t="shared" si="50"/>
        <v>0</v>
      </c>
      <c r="K129" s="119">
        <f t="shared" si="50"/>
        <v>0</v>
      </c>
      <c r="L129" s="119">
        <f t="shared" si="50"/>
        <v>0</v>
      </c>
      <c r="M129" s="119">
        <f t="shared" si="50"/>
        <v>0</v>
      </c>
      <c r="N129" s="119">
        <f t="shared" si="50"/>
        <v>0</v>
      </c>
      <c r="O129" s="120">
        <f t="shared" si="50"/>
        <v>0</v>
      </c>
      <c r="P129" s="194"/>
      <c r="Q129" s="96"/>
      <c r="T129" s="16"/>
      <c r="U129" s="16"/>
      <c r="V129" s="158" t="str">
        <f>V111</f>
        <v>寺岡配水所</v>
      </c>
    </row>
    <row r="130" spans="2:31" ht="18.75" customHeight="1" thickBot="1" x14ac:dyDescent="0.2">
      <c r="B130" s="198" t="s">
        <v>98</v>
      </c>
      <c r="C130" s="199" t="s">
        <v>99</v>
      </c>
      <c r="D130" s="200">
        <f>D115*$P130</f>
        <v>0</v>
      </c>
      <c r="E130" s="201">
        <f t="shared" ref="E130:O130" si="51">E115*$P130</f>
        <v>0</v>
      </c>
      <c r="F130" s="202">
        <f t="shared" si="51"/>
        <v>0</v>
      </c>
      <c r="G130" s="202">
        <f t="shared" si="51"/>
        <v>0</v>
      </c>
      <c r="H130" s="202">
        <f t="shared" si="51"/>
        <v>0</v>
      </c>
      <c r="I130" s="202">
        <f t="shared" si="51"/>
        <v>0</v>
      </c>
      <c r="J130" s="202">
        <f t="shared" si="51"/>
        <v>0</v>
      </c>
      <c r="K130" s="202">
        <f t="shared" si="51"/>
        <v>0</v>
      </c>
      <c r="L130" s="202">
        <f t="shared" si="51"/>
        <v>0</v>
      </c>
      <c r="M130" s="202">
        <f t="shared" si="51"/>
        <v>0</v>
      </c>
      <c r="N130" s="202">
        <f t="shared" si="51"/>
        <v>0</v>
      </c>
      <c r="O130" s="203">
        <f t="shared" si="51"/>
        <v>0</v>
      </c>
      <c r="P130" s="194"/>
      <c r="Q130" s="93"/>
      <c r="T130" s="16"/>
      <c r="U130" s="16"/>
      <c r="V130" s="158"/>
      <c r="W130" s="16"/>
      <c r="X130" s="16"/>
      <c r="Y130" s="16"/>
      <c r="Z130" s="16"/>
      <c r="AA130" s="16"/>
      <c r="AB130" s="16"/>
      <c r="AC130" s="16"/>
      <c r="AD130" s="16"/>
      <c r="AE130" s="16"/>
    </row>
    <row r="131" spans="2:31" ht="18.75" customHeight="1" thickBot="1" x14ac:dyDescent="0.2">
      <c r="B131" s="190" t="s">
        <v>118</v>
      </c>
      <c r="C131" s="191" t="s">
        <v>100</v>
      </c>
      <c r="D131" s="195">
        <f>INT(SUM(D125:D129)-D130)</f>
        <v>0</v>
      </c>
      <c r="E131" s="195">
        <f t="shared" ref="E131" si="52">INT(SUM(E125:E129)-E130)</f>
        <v>0</v>
      </c>
      <c r="F131" s="196">
        <f t="shared" ref="F131" si="53">INT(SUM(F125:F129)-F130)</f>
        <v>0</v>
      </c>
      <c r="G131" s="196">
        <f t="shared" ref="G131" si="54">INT(SUM(G125:G129)-G130)</f>
        <v>0</v>
      </c>
      <c r="H131" s="196">
        <f t="shared" ref="H131" si="55">INT(SUM(H125:H129)-H130)</f>
        <v>0</v>
      </c>
      <c r="I131" s="196">
        <f t="shared" ref="I131" si="56">INT(SUM(I125:I129)-I130)</f>
        <v>0</v>
      </c>
      <c r="J131" s="196">
        <f t="shared" ref="J131" si="57">INT(SUM(J125:J129)-J130)</f>
        <v>0</v>
      </c>
      <c r="K131" s="196">
        <f t="shared" ref="K131" si="58">INT(SUM(K125:K129)-K130)</f>
        <v>0</v>
      </c>
      <c r="L131" s="196">
        <f>INT(SUM(L125:L129)-L130)</f>
        <v>0</v>
      </c>
      <c r="M131" s="196">
        <f t="shared" ref="M131" si="59">INT(SUM(M125:M129)-M130)</f>
        <v>0</v>
      </c>
      <c r="N131" s="196">
        <f>INT(SUM(N125:N129)-N130)</f>
        <v>0</v>
      </c>
      <c r="O131" s="196">
        <f>INT(SUM(O125:O129)-O130)</f>
        <v>0</v>
      </c>
      <c r="P131" s="110">
        <f>SUM(D131:O131)</f>
        <v>0</v>
      </c>
      <c r="Q131" s="94"/>
      <c r="R131" s="249" t="s">
        <v>74</v>
      </c>
      <c r="S131" s="250"/>
      <c r="T131" s="250"/>
      <c r="U131" s="250"/>
      <c r="V131" s="251"/>
      <c r="W131" s="16"/>
      <c r="X131" s="16"/>
      <c r="Y131" s="16"/>
      <c r="Z131" s="16"/>
      <c r="AA131" s="16"/>
      <c r="AB131" s="16"/>
      <c r="AC131" s="16"/>
      <c r="AD131" s="16"/>
      <c r="AE131" s="16"/>
    </row>
    <row r="132" spans="2:31" s="20" customFormat="1" ht="21" customHeight="1" x14ac:dyDescent="0.15">
      <c r="B132" s="24"/>
      <c r="C132" s="109" t="s">
        <v>42</v>
      </c>
      <c r="D132" s="24"/>
      <c r="E132" s="24"/>
      <c r="F132" s="24"/>
      <c r="G132" s="24"/>
      <c r="H132" s="24"/>
      <c r="I132" s="24"/>
      <c r="J132" s="24"/>
      <c r="K132" s="24"/>
      <c r="L132" s="24"/>
      <c r="M132" s="24"/>
      <c r="N132" s="24"/>
      <c r="O132" s="41" t="s">
        <v>114</v>
      </c>
      <c r="P132" s="111">
        <f>P131*3</f>
        <v>0</v>
      </c>
      <c r="Q132" s="68"/>
      <c r="R132" s="153">
        <f>P131*2+P132</f>
        <v>0</v>
      </c>
      <c r="S132" s="154" t="s">
        <v>84</v>
      </c>
      <c r="T132" s="157" t="s">
        <v>85</v>
      </c>
      <c r="U132" s="155"/>
      <c r="V132" s="156"/>
    </row>
    <row r="133" spans="2:31" s="20" customFormat="1" ht="21.75" customHeight="1" thickBot="1" x14ac:dyDescent="0.2">
      <c r="B133" s="161">
        <v>6</v>
      </c>
      <c r="C133" s="108"/>
      <c r="D133" s="24"/>
      <c r="E133" s="24"/>
      <c r="F133" s="24"/>
      <c r="G133" s="24"/>
      <c r="H133" s="24"/>
      <c r="I133" s="24"/>
      <c r="J133" s="24"/>
      <c r="K133" s="24"/>
      <c r="L133" s="24"/>
      <c r="M133" s="24"/>
      <c r="N133" s="24"/>
      <c r="O133" s="41"/>
      <c r="P133" s="68"/>
      <c r="Q133" s="68"/>
      <c r="R133" s="19"/>
    </row>
    <row r="134" spans="2:31" s="20" customFormat="1" ht="21" customHeight="1" x14ac:dyDescent="0.15">
      <c r="B134" s="255" t="s">
        <v>79</v>
      </c>
      <c r="C134" s="64" t="s">
        <v>155</v>
      </c>
      <c r="D134" s="49"/>
      <c r="E134" s="49"/>
      <c r="F134" s="49"/>
      <c r="G134" s="53"/>
      <c r="H134" s="54" t="s">
        <v>49</v>
      </c>
      <c r="I134" s="257">
        <v>94</v>
      </c>
      <c r="J134" s="257"/>
      <c r="K134" s="258" t="s">
        <v>51</v>
      </c>
      <c r="L134" s="258"/>
      <c r="M134" s="55" t="s">
        <v>124</v>
      </c>
      <c r="N134" s="49"/>
      <c r="O134" s="54" t="s">
        <v>104</v>
      </c>
      <c r="P134" s="211" t="s">
        <v>132</v>
      </c>
      <c r="Q134" s="83"/>
      <c r="R134" s="19"/>
    </row>
    <row r="135" spans="2:31" s="20" customFormat="1" ht="23.25" customHeight="1" thickBot="1" x14ac:dyDescent="0.2">
      <c r="B135" s="256"/>
      <c r="C135" s="58"/>
      <c r="D135" s="67"/>
      <c r="E135" s="50"/>
      <c r="F135" s="50"/>
      <c r="G135" s="56"/>
      <c r="H135" s="51" t="s">
        <v>48</v>
      </c>
      <c r="I135" s="259">
        <v>500</v>
      </c>
      <c r="J135" s="259"/>
      <c r="K135" s="234" t="s">
        <v>50</v>
      </c>
      <c r="L135" s="234"/>
      <c r="M135" s="168">
        <v>400</v>
      </c>
      <c r="N135" s="50"/>
      <c r="O135" s="50"/>
      <c r="P135" s="52"/>
      <c r="Q135" s="48"/>
      <c r="R135" s="19"/>
      <c r="V135" s="150" t="str">
        <f>B134</f>
        <v>館送水ポンプ場</v>
      </c>
    </row>
    <row r="136" spans="2:31" ht="18.75" customHeight="1" x14ac:dyDescent="0.15">
      <c r="B136" s="243" t="s">
        <v>1</v>
      </c>
      <c r="C136" s="243" t="s">
        <v>2</v>
      </c>
      <c r="D136" s="238" t="s">
        <v>110</v>
      </c>
      <c r="E136" s="239"/>
      <c r="F136" s="239"/>
      <c r="G136" s="239"/>
      <c r="H136" s="239"/>
      <c r="I136" s="239"/>
      <c r="J136" s="239"/>
      <c r="K136" s="239"/>
      <c r="L136" s="239"/>
      <c r="M136" s="240"/>
      <c r="N136" s="239" t="s">
        <v>117</v>
      </c>
      <c r="O136" s="241"/>
      <c r="P136" s="243" t="s">
        <v>25</v>
      </c>
      <c r="Q136" s="86"/>
      <c r="R136" s="249" t="s">
        <v>74</v>
      </c>
      <c r="S136" s="250"/>
      <c r="T136" s="250"/>
      <c r="U136" s="250"/>
      <c r="V136" s="251"/>
    </row>
    <row r="137" spans="2:31" ht="18.75" customHeight="1" thickBot="1" x14ac:dyDescent="0.2">
      <c r="B137" s="244"/>
      <c r="C137" s="244"/>
      <c r="D137" s="31" t="s">
        <v>24</v>
      </c>
      <c r="E137" s="31" t="s">
        <v>116</v>
      </c>
      <c r="F137" s="31" t="s">
        <v>14</v>
      </c>
      <c r="G137" s="31" t="s">
        <v>15</v>
      </c>
      <c r="H137" s="31" t="s">
        <v>16</v>
      </c>
      <c r="I137" s="31" t="s">
        <v>17</v>
      </c>
      <c r="J137" s="31" t="s">
        <v>18</v>
      </c>
      <c r="K137" s="31" t="s">
        <v>19</v>
      </c>
      <c r="L137" s="31" t="s">
        <v>20</v>
      </c>
      <c r="M137" s="31" t="s">
        <v>21</v>
      </c>
      <c r="N137" s="33" t="s">
        <v>22</v>
      </c>
      <c r="O137" s="33" t="s">
        <v>23</v>
      </c>
      <c r="P137" s="254"/>
      <c r="Q137" s="28"/>
      <c r="R137" s="145" t="s">
        <v>75</v>
      </c>
      <c r="S137" s="148" t="s">
        <v>76</v>
      </c>
      <c r="T137" s="152"/>
      <c r="U137" s="151"/>
      <c r="V137" s="138"/>
    </row>
    <row r="138" spans="2:31" ht="18.75" customHeight="1" x14ac:dyDescent="0.15">
      <c r="B138" s="100" t="s">
        <v>37</v>
      </c>
      <c r="C138" s="29" t="s">
        <v>4</v>
      </c>
      <c r="D138" s="6">
        <v>15237</v>
      </c>
      <c r="E138" s="6">
        <v>16619</v>
      </c>
      <c r="F138" s="6">
        <v>21986</v>
      </c>
      <c r="G138" s="6">
        <v>24662</v>
      </c>
      <c r="H138" s="6">
        <v>27493</v>
      </c>
      <c r="I138" s="6">
        <v>22517</v>
      </c>
      <c r="J138" s="6">
        <v>18557</v>
      </c>
      <c r="K138" s="6">
        <v>46509</v>
      </c>
      <c r="L138" s="6">
        <v>45326</v>
      </c>
      <c r="M138" s="6">
        <v>45471</v>
      </c>
      <c r="N138" s="6">
        <v>46298</v>
      </c>
      <c r="O138" s="6">
        <v>40061</v>
      </c>
      <c r="P138" s="32" t="s">
        <v>156</v>
      </c>
      <c r="Q138" s="87"/>
      <c r="R138" s="146">
        <f>SUM(D138:O138)</f>
        <v>370736</v>
      </c>
      <c r="S138" s="149" t="s">
        <v>64</v>
      </c>
      <c r="T138" s="143"/>
      <c r="U138" s="141"/>
      <c r="V138" s="139"/>
    </row>
    <row r="139" spans="2:31" ht="18.75" customHeight="1" x14ac:dyDescent="0.15">
      <c r="B139" s="101" t="s">
        <v>68</v>
      </c>
      <c r="C139" s="30" t="s">
        <v>5</v>
      </c>
      <c r="D139" s="9">
        <v>94</v>
      </c>
      <c r="E139" s="9">
        <v>94</v>
      </c>
      <c r="F139" s="10">
        <v>94</v>
      </c>
      <c r="G139" s="10">
        <v>94</v>
      </c>
      <c r="H139" s="10">
        <v>94</v>
      </c>
      <c r="I139" s="10">
        <v>94</v>
      </c>
      <c r="J139" s="10">
        <v>94</v>
      </c>
      <c r="K139" s="10">
        <v>94</v>
      </c>
      <c r="L139" s="10">
        <v>94</v>
      </c>
      <c r="M139" s="10">
        <v>94</v>
      </c>
      <c r="N139" s="10">
        <v>94</v>
      </c>
      <c r="O139" s="10">
        <v>94</v>
      </c>
      <c r="P139" s="57"/>
      <c r="Q139" s="87"/>
      <c r="R139" s="147">
        <f>SUM(D138:I138)</f>
        <v>128514</v>
      </c>
      <c r="S139" s="149" t="s">
        <v>65</v>
      </c>
      <c r="T139" s="143"/>
      <c r="U139" s="141"/>
      <c r="V139" s="139"/>
    </row>
    <row r="140" spans="2:31" ht="18.75" customHeight="1" x14ac:dyDescent="0.15">
      <c r="B140" s="102" t="s">
        <v>72</v>
      </c>
      <c r="C140" s="76"/>
      <c r="D140" s="162">
        <v>55</v>
      </c>
      <c r="E140" s="74">
        <v>55</v>
      </c>
      <c r="F140" s="74">
        <v>55</v>
      </c>
      <c r="G140" s="74">
        <v>92</v>
      </c>
      <c r="H140" s="74">
        <v>94</v>
      </c>
      <c r="I140" s="74">
        <v>94</v>
      </c>
      <c r="J140" s="74">
        <v>94</v>
      </c>
      <c r="K140" s="74">
        <v>94</v>
      </c>
      <c r="L140" s="74">
        <v>94</v>
      </c>
      <c r="M140" s="74">
        <v>94</v>
      </c>
      <c r="N140" s="74">
        <v>94</v>
      </c>
      <c r="O140" s="163">
        <v>94</v>
      </c>
      <c r="P140" s="57" t="s">
        <v>157</v>
      </c>
      <c r="Q140" s="87"/>
      <c r="R140" s="146">
        <f>R138*2+R139</f>
        <v>869986</v>
      </c>
      <c r="S140" s="149" t="s">
        <v>83</v>
      </c>
      <c r="T140" s="143"/>
      <c r="U140" s="141"/>
      <c r="V140" s="139"/>
    </row>
    <row r="141" spans="2:31" ht="18.75" customHeight="1" x14ac:dyDescent="0.15">
      <c r="B141" s="103" t="s">
        <v>73</v>
      </c>
      <c r="C141" s="61" t="s">
        <v>6</v>
      </c>
      <c r="D141" s="162">
        <v>100</v>
      </c>
      <c r="E141" s="74">
        <v>100</v>
      </c>
      <c r="F141" s="74">
        <v>100</v>
      </c>
      <c r="G141" s="74">
        <v>100</v>
      </c>
      <c r="H141" s="74">
        <v>99</v>
      </c>
      <c r="I141" s="74">
        <v>99</v>
      </c>
      <c r="J141" s="74">
        <v>100</v>
      </c>
      <c r="K141" s="74">
        <v>99</v>
      </c>
      <c r="L141" s="74">
        <v>100</v>
      </c>
      <c r="M141" s="74">
        <v>100</v>
      </c>
      <c r="N141" s="74">
        <v>100</v>
      </c>
      <c r="O141" s="163">
        <v>100</v>
      </c>
      <c r="P141" s="75"/>
      <c r="Q141" s="89"/>
      <c r="R141" s="136"/>
      <c r="S141" s="137"/>
      <c r="T141" s="144"/>
      <c r="U141" s="142"/>
      <c r="V141" s="140"/>
    </row>
    <row r="142" spans="2:31" ht="18.75" customHeight="1" thickBot="1" x14ac:dyDescent="0.2">
      <c r="B142" s="104" t="s">
        <v>71</v>
      </c>
      <c r="C142" s="77"/>
      <c r="D142" s="162">
        <v>100</v>
      </c>
      <c r="E142" s="74">
        <v>100</v>
      </c>
      <c r="F142" s="74">
        <v>100</v>
      </c>
      <c r="G142" s="74">
        <v>100</v>
      </c>
      <c r="H142" s="74">
        <v>99</v>
      </c>
      <c r="I142" s="74">
        <v>99</v>
      </c>
      <c r="J142" s="74">
        <v>100</v>
      </c>
      <c r="K142" s="74">
        <v>99</v>
      </c>
      <c r="L142" s="74">
        <v>100</v>
      </c>
      <c r="M142" s="74">
        <v>100</v>
      </c>
      <c r="N142" s="74">
        <v>100</v>
      </c>
      <c r="O142" s="163">
        <v>100</v>
      </c>
      <c r="P142" s="73" t="s">
        <v>158</v>
      </c>
      <c r="Q142" s="89"/>
      <c r="R142" s="8"/>
      <c r="S142" s="44"/>
    </row>
    <row r="143" spans="2:31" ht="18.75" customHeight="1" x14ac:dyDescent="0.15">
      <c r="B143" s="100" t="s">
        <v>30</v>
      </c>
      <c r="C143" s="29" t="s">
        <v>7</v>
      </c>
      <c r="D143" s="164">
        <v>0</v>
      </c>
      <c r="E143" s="6">
        <v>0</v>
      </c>
      <c r="F143" s="7">
        <v>0</v>
      </c>
      <c r="G143" s="7">
        <v>0</v>
      </c>
      <c r="H143" s="7">
        <v>1407</v>
      </c>
      <c r="I143" s="7">
        <v>981</v>
      </c>
      <c r="J143" s="7">
        <v>703</v>
      </c>
      <c r="K143" s="7">
        <v>0</v>
      </c>
      <c r="L143" s="7">
        <v>0</v>
      </c>
      <c r="M143" s="7">
        <v>0</v>
      </c>
      <c r="N143" s="7">
        <v>0</v>
      </c>
      <c r="O143" s="165">
        <v>0</v>
      </c>
      <c r="P143" s="252" t="s">
        <v>143</v>
      </c>
      <c r="Q143" s="90"/>
    </row>
    <row r="144" spans="2:31" ht="18.75" customHeight="1" x14ac:dyDescent="0.15">
      <c r="B144" s="101" t="s">
        <v>31</v>
      </c>
      <c r="C144" s="30" t="s">
        <v>26</v>
      </c>
      <c r="D144" s="35">
        <v>7673</v>
      </c>
      <c r="E144" s="13">
        <v>7991</v>
      </c>
      <c r="F144" s="14">
        <v>9596</v>
      </c>
      <c r="G144" s="14">
        <v>13612</v>
      </c>
      <c r="H144" s="12">
        <v>12546</v>
      </c>
      <c r="I144" s="12">
        <v>11510</v>
      </c>
      <c r="J144" s="12">
        <v>8611</v>
      </c>
      <c r="K144" s="14">
        <v>24366</v>
      </c>
      <c r="L144" s="14">
        <v>22925</v>
      </c>
      <c r="M144" s="14">
        <v>22071</v>
      </c>
      <c r="N144" s="14">
        <v>20117</v>
      </c>
      <c r="O144" s="36">
        <v>19642</v>
      </c>
      <c r="P144" s="253"/>
      <c r="Q144" s="90"/>
    </row>
    <row r="145" spans="2:31" ht="18.75" customHeight="1" x14ac:dyDescent="0.15">
      <c r="B145" s="103" t="s">
        <v>32</v>
      </c>
      <c r="C145" s="61" t="s">
        <v>27</v>
      </c>
      <c r="D145" s="37">
        <v>7564</v>
      </c>
      <c r="E145" s="60">
        <v>8628</v>
      </c>
      <c r="F145" s="12">
        <v>12390</v>
      </c>
      <c r="G145" s="12">
        <v>11050</v>
      </c>
      <c r="H145" s="12">
        <v>13540</v>
      </c>
      <c r="I145" s="12">
        <v>10026</v>
      </c>
      <c r="J145" s="12">
        <v>9243</v>
      </c>
      <c r="K145" s="12">
        <v>22143</v>
      </c>
      <c r="L145" s="12">
        <v>22401</v>
      </c>
      <c r="M145" s="12">
        <v>23400</v>
      </c>
      <c r="N145" s="12">
        <v>26181</v>
      </c>
      <c r="O145" s="38">
        <v>20419</v>
      </c>
      <c r="P145" s="253"/>
      <c r="Q145" s="90"/>
    </row>
    <row r="146" spans="2:31" ht="18.75" customHeight="1" x14ac:dyDescent="0.15">
      <c r="B146" s="106" t="s">
        <v>52</v>
      </c>
      <c r="C146" s="79"/>
      <c r="D146" s="37">
        <v>52</v>
      </c>
      <c r="E146" s="60">
        <v>49</v>
      </c>
      <c r="F146" s="12">
        <v>51</v>
      </c>
      <c r="G146" s="12">
        <v>92</v>
      </c>
      <c r="H146" s="12">
        <v>94</v>
      </c>
      <c r="I146" s="12">
        <v>54</v>
      </c>
      <c r="J146" s="12">
        <v>52</v>
      </c>
      <c r="K146" s="12">
        <v>93</v>
      </c>
      <c r="L146" s="12">
        <v>90</v>
      </c>
      <c r="M146" s="12">
        <v>90</v>
      </c>
      <c r="N146" s="12">
        <v>89</v>
      </c>
      <c r="O146" s="38">
        <v>88</v>
      </c>
      <c r="P146" s="253"/>
      <c r="Q146" s="90"/>
    </row>
    <row r="147" spans="2:31" ht="18.75" customHeight="1" thickBot="1" x14ac:dyDescent="0.2">
      <c r="B147" s="104" t="s">
        <v>53</v>
      </c>
      <c r="C147" s="77"/>
      <c r="D147" s="66">
        <v>40.700000000000003</v>
      </c>
      <c r="E147" s="65">
        <v>47.1</v>
      </c>
      <c r="F147" s="63">
        <v>59.9</v>
      </c>
      <c r="G147" s="63">
        <v>37.200000000000003</v>
      </c>
      <c r="H147" s="63">
        <v>40.6</v>
      </c>
      <c r="I147" s="63">
        <v>57.9</v>
      </c>
      <c r="J147" s="63">
        <v>49.6</v>
      </c>
      <c r="K147" s="63">
        <v>69.5</v>
      </c>
      <c r="L147" s="63">
        <v>69.900000000000006</v>
      </c>
      <c r="M147" s="63">
        <v>70.2</v>
      </c>
      <c r="N147" s="63">
        <v>72.3</v>
      </c>
      <c r="O147" s="62">
        <v>63.2</v>
      </c>
      <c r="P147" s="73" t="s">
        <v>159</v>
      </c>
      <c r="Q147" s="89"/>
    </row>
    <row r="148" spans="2:31" ht="18.75" customHeight="1" thickBot="1" x14ac:dyDescent="0.2">
      <c r="B148" s="232" t="s">
        <v>8</v>
      </c>
      <c r="C148" s="233"/>
      <c r="D148" s="232" t="s">
        <v>9</v>
      </c>
      <c r="E148" s="242"/>
      <c r="F148" s="242"/>
      <c r="G148" s="242"/>
      <c r="H148" s="242"/>
      <c r="I148" s="242"/>
      <c r="J148" s="242"/>
      <c r="K148" s="242"/>
      <c r="L148" s="242"/>
      <c r="M148" s="242"/>
      <c r="N148" s="242"/>
      <c r="O148" s="233"/>
      <c r="P148" s="59" t="s">
        <v>41</v>
      </c>
      <c r="Q148" s="91"/>
    </row>
    <row r="149" spans="2:31" ht="18.75" customHeight="1" x14ac:dyDescent="0.15">
      <c r="B149" s="100" t="s">
        <v>33</v>
      </c>
      <c r="C149" s="107" t="s">
        <v>55</v>
      </c>
      <c r="D149" s="129">
        <f>ROUNDDOWN(D139*$P$149*(1.85-D141/100),2)</f>
        <v>0</v>
      </c>
      <c r="E149" s="116">
        <f t="shared" ref="E149:O149" si="60">ROUNDDOWN(E139*$P$149*(1.85-E141/100),2)</f>
        <v>0</v>
      </c>
      <c r="F149" s="116">
        <f t="shared" si="60"/>
        <v>0</v>
      </c>
      <c r="G149" s="116">
        <f t="shared" si="60"/>
        <v>0</v>
      </c>
      <c r="H149" s="116">
        <f t="shared" si="60"/>
        <v>0</v>
      </c>
      <c r="I149" s="116">
        <f t="shared" si="60"/>
        <v>0</v>
      </c>
      <c r="J149" s="116">
        <f t="shared" si="60"/>
        <v>0</v>
      </c>
      <c r="K149" s="116">
        <f t="shared" si="60"/>
        <v>0</v>
      </c>
      <c r="L149" s="116">
        <f t="shared" si="60"/>
        <v>0</v>
      </c>
      <c r="M149" s="116">
        <f t="shared" si="60"/>
        <v>0</v>
      </c>
      <c r="N149" s="116">
        <f t="shared" si="60"/>
        <v>0</v>
      </c>
      <c r="O149" s="130">
        <f t="shared" si="60"/>
        <v>0</v>
      </c>
      <c r="P149" s="133"/>
      <c r="Q149" s="95"/>
    </row>
    <row r="150" spans="2:31" ht="18.75" customHeight="1" x14ac:dyDescent="0.15">
      <c r="B150" s="103" t="s">
        <v>34</v>
      </c>
      <c r="C150" s="34" t="s">
        <v>28</v>
      </c>
      <c r="D150" s="117">
        <f>D143*$P$150</f>
        <v>0</v>
      </c>
      <c r="E150" s="119">
        <f t="shared" ref="E150:O150" si="61">E143*$P$150</f>
        <v>0</v>
      </c>
      <c r="F150" s="119">
        <f t="shared" si="61"/>
        <v>0</v>
      </c>
      <c r="G150" s="119">
        <f t="shared" si="61"/>
        <v>0</v>
      </c>
      <c r="H150" s="119">
        <f t="shared" si="61"/>
        <v>0</v>
      </c>
      <c r="I150" s="119">
        <f t="shared" si="61"/>
        <v>0</v>
      </c>
      <c r="J150" s="119">
        <f t="shared" si="61"/>
        <v>0</v>
      </c>
      <c r="K150" s="119">
        <f t="shared" si="61"/>
        <v>0</v>
      </c>
      <c r="L150" s="119">
        <f t="shared" si="61"/>
        <v>0</v>
      </c>
      <c r="M150" s="119">
        <f t="shared" si="61"/>
        <v>0</v>
      </c>
      <c r="N150" s="119">
        <f t="shared" si="61"/>
        <v>0</v>
      </c>
      <c r="O150" s="120">
        <f t="shared" si="61"/>
        <v>0</v>
      </c>
      <c r="P150" s="134"/>
      <c r="Q150" s="96"/>
    </row>
    <row r="151" spans="2:31" ht="18.75" customHeight="1" x14ac:dyDescent="0.15">
      <c r="B151" s="103" t="s">
        <v>44</v>
      </c>
      <c r="C151" s="34" t="s">
        <v>29</v>
      </c>
      <c r="D151" s="121"/>
      <c r="E151" s="123"/>
      <c r="F151" s="123"/>
      <c r="G151" s="123"/>
      <c r="H151" s="119">
        <f t="shared" ref="H151:I151" si="62">H144*$P$151</f>
        <v>0</v>
      </c>
      <c r="I151" s="119">
        <f t="shared" si="62"/>
        <v>0</v>
      </c>
      <c r="J151" s="119">
        <f>J144*P151</f>
        <v>0</v>
      </c>
      <c r="K151" s="123"/>
      <c r="L151" s="123"/>
      <c r="M151" s="123"/>
      <c r="N151" s="123"/>
      <c r="O151" s="124"/>
      <c r="P151" s="134"/>
      <c r="Q151" s="96"/>
    </row>
    <row r="152" spans="2:31" ht="18.75" customHeight="1" x14ac:dyDescent="0.15">
      <c r="B152" s="103" t="s">
        <v>45</v>
      </c>
      <c r="C152" s="34" t="s">
        <v>46</v>
      </c>
      <c r="D152" s="117">
        <f>D144*$P$152</f>
        <v>0</v>
      </c>
      <c r="E152" s="118">
        <f t="shared" ref="E152:F152" si="63">E144*$P$152</f>
        <v>0</v>
      </c>
      <c r="F152" s="119">
        <f t="shared" si="63"/>
        <v>0</v>
      </c>
      <c r="G152" s="123">
        <f>G144*P152</f>
        <v>0</v>
      </c>
      <c r="H152" s="123"/>
      <c r="I152" s="123"/>
      <c r="J152" s="123"/>
      <c r="K152" s="119">
        <f t="shared" ref="K152:O152" si="64">K144*$P$152</f>
        <v>0</v>
      </c>
      <c r="L152" s="119">
        <f t="shared" si="64"/>
        <v>0</v>
      </c>
      <c r="M152" s="119">
        <f t="shared" si="64"/>
        <v>0</v>
      </c>
      <c r="N152" s="119">
        <f t="shared" si="64"/>
        <v>0</v>
      </c>
      <c r="O152" s="120">
        <f t="shared" si="64"/>
        <v>0</v>
      </c>
      <c r="P152" s="134"/>
      <c r="Q152" s="96"/>
    </row>
    <row r="153" spans="2:31" ht="18.75" customHeight="1" x14ac:dyDescent="0.15">
      <c r="B153" s="103" t="s">
        <v>35</v>
      </c>
      <c r="C153" s="34" t="s">
        <v>47</v>
      </c>
      <c r="D153" s="117">
        <f>D145*$P$153</f>
        <v>0</v>
      </c>
      <c r="E153" s="119">
        <f t="shared" ref="E153:O153" si="65">E145*$P$153</f>
        <v>0</v>
      </c>
      <c r="F153" s="119">
        <f t="shared" si="65"/>
        <v>0</v>
      </c>
      <c r="G153" s="119">
        <f t="shared" si="65"/>
        <v>0</v>
      </c>
      <c r="H153" s="119">
        <f t="shared" si="65"/>
        <v>0</v>
      </c>
      <c r="I153" s="119">
        <f t="shared" si="65"/>
        <v>0</v>
      </c>
      <c r="J153" s="119">
        <f t="shared" si="65"/>
        <v>0</v>
      </c>
      <c r="K153" s="119">
        <f t="shared" si="65"/>
        <v>0</v>
      </c>
      <c r="L153" s="119">
        <f t="shared" si="65"/>
        <v>0</v>
      </c>
      <c r="M153" s="119">
        <f t="shared" si="65"/>
        <v>0</v>
      </c>
      <c r="N153" s="119">
        <f t="shared" si="65"/>
        <v>0</v>
      </c>
      <c r="O153" s="120">
        <f t="shared" si="65"/>
        <v>0</v>
      </c>
      <c r="P153" s="194"/>
      <c r="Q153" s="96"/>
      <c r="T153" s="16"/>
      <c r="U153" s="16"/>
      <c r="V153" s="158" t="str">
        <f>V135</f>
        <v>館送水ポンプ場</v>
      </c>
    </row>
    <row r="154" spans="2:31" ht="18.75" customHeight="1" thickBot="1" x14ac:dyDescent="0.2">
      <c r="B154" s="198" t="s">
        <v>98</v>
      </c>
      <c r="C154" s="199" t="s">
        <v>99</v>
      </c>
      <c r="D154" s="200">
        <f>D139*$P154</f>
        <v>0</v>
      </c>
      <c r="E154" s="201">
        <f t="shared" ref="E154:O154" si="66">E139*$P154</f>
        <v>0</v>
      </c>
      <c r="F154" s="202">
        <f t="shared" si="66"/>
        <v>0</v>
      </c>
      <c r="G154" s="202">
        <f t="shared" si="66"/>
        <v>0</v>
      </c>
      <c r="H154" s="202">
        <f t="shared" si="66"/>
        <v>0</v>
      </c>
      <c r="I154" s="202">
        <f t="shared" si="66"/>
        <v>0</v>
      </c>
      <c r="J154" s="202">
        <f t="shared" si="66"/>
        <v>0</v>
      </c>
      <c r="K154" s="202">
        <f t="shared" si="66"/>
        <v>0</v>
      </c>
      <c r="L154" s="202">
        <f t="shared" si="66"/>
        <v>0</v>
      </c>
      <c r="M154" s="202">
        <f t="shared" si="66"/>
        <v>0</v>
      </c>
      <c r="N154" s="202">
        <f t="shared" si="66"/>
        <v>0</v>
      </c>
      <c r="O154" s="203">
        <f t="shared" si="66"/>
        <v>0</v>
      </c>
      <c r="P154" s="194"/>
      <c r="Q154" s="93"/>
      <c r="T154" s="16"/>
      <c r="U154" s="16"/>
      <c r="V154" s="158"/>
      <c r="W154" s="16"/>
      <c r="X154" s="16"/>
      <c r="Y154" s="16"/>
      <c r="Z154" s="16"/>
      <c r="AA154" s="16"/>
      <c r="AB154" s="16"/>
      <c r="AC154" s="16"/>
      <c r="AD154" s="16"/>
      <c r="AE154" s="16"/>
    </row>
    <row r="155" spans="2:31" ht="18.75" customHeight="1" thickBot="1" x14ac:dyDescent="0.2">
      <c r="B155" s="190" t="s">
        <v>118</v>
      </c>
      <c r="C155" s="191" t="s">
        <v>100</v>
      </c>
      <c r="D155" s="195">
        <f>INT(SUM(D149:D153)-D154)</f>
        <v>0</v>
      </c>
      <c r="E155" s="195">
        <f t="shared" ref="E155" si="67">INT(SUM(E149:E153)-E154)</f>
        <v>0</v>
      </c>
      <c r="F155" s="196">
        <f t="shared" ref="F155" si="68">INT(SUM(F149:F153)-F154)</f>
        <v>0</v>
      </c>
      <c r="G155" s="196">
        <f t="shared" ref="G155" si="69">INT(SUM(G149:G153)-G154)</f>
        <v>0</v>
      </c>
      <c r="H155" s="196">
        <f t="shared" ref="H155" si="70">INT(SUM(H149:H153)-H154)</f>
        <v>0</v>
      </c>
      <c r="I155" s="196">
        <f t="shared" ref="I155" si="71">INT(SUM(I149:I153)-I154)</f>
        <v>0</v>
      </c>
      <c r="J155" s="196">
        <f t="shared" ref="J155" si="72">INT(SUM(J149:J153)-J154)</f>
        <v>0</v>
      </c>
      <c r="K155" s="196">
        <f t="shared" ref="K155" si="73">INT(SUM(K149:K153)-K154)</f>
        <v>0</v>
      </c>
      <c r="L155" s="196">
        <f>INT(SUM(L149:L153)-L154)</f>
        <v>0</v>
      </c>
      <c r="M155" s="196">
        <f t="shared" ref="M155" si="74">INT(SUM(M149:M153)-M154)</f>
        <v>0</v>
      </c>
      <c r="N155" s="196">
        <f>INT(SUM(N149:N153)-N154)</f>
        <v>0</v>
      </c>
      <c r="O155" s="196">
        <f>INT(SUM(O149:O153)-O154)</f>
        <v>0</v>
      </c>
      <c r="P155" s="110">
        <f>SUM(D155:O155)</f>
        <v>0</v>
      </c>
      <c r="Q155" s="94"/>
      <c r="R155" s="249" t="s">
        <v>74</v>
      </c>
      <c r="S155" s="250"/>
      <c r="T155" s="250"/>
      <c r="U155" s="250"/>
      <c r="V155" s="251"/>
      <c r="W155" s="16"/>
      <c r="X155" s="16"/>
      <c r="Y155" s="16"/>
      <c r="Z155" s="16"/>
      <c r="AA155" s="16"/>
      <c r="AB155" s="16"/>
      <c r="AC155" s="16"/>
      <c r="AD155" s="16"/>
      <c r="AE155" s="16"/>
    </row>
    <row r="156" spans="2:31" s="20" customFormat="1" ht="17.25" customHeight="1" x14ac:dyDescent="0.15">
      <c r="B156" s="24"/>
      <c r="C156" s="109" t="s">
        <v>42</v>
      </c>
      <c r="D156" s="24"/>
      <c r="E156" s="24"/>
      <c r="F156" s="24"/>
      <c r="G156" s="24"/>
      <c r="H156" s="24"/>
      <c r="I156" s="24"/>
      <c r="J156" s="24"/>
      <c r="K156" s="24"/>
      <c r="L156" s="24"/>
      <c r="M156" s="24"/>
      <c r="N156" s="24"/>
      <c r="O156" s="41" t="s">
        <v>114</v>
      </c>
      <c r="P156" s="111">
        <f>P155*3</f>
        <v>0</v>
      </c>
      <c r="Q156" s="68"/>
      <c r="R156" s="153">
        <f>P155*2+P156</f>
        <v>0</v>
      </c>
      <c r="S156" s="154" t="s">
        <v>84</v>
      </c>
      <c r="T156" s="157" t="s">
        <v>85</v>
      </c>
      <c r="U156" s="155"/>
      <c r="V156" s="156"/>
    </row>
    <row r="157" spans="2:31" s="20" customFormat="1" ht="17.25" customHeight="1" x14ac:dyDescent="0.15">
      <c r="B157" s="24"/>
      <c r="C157" s="109"/>
      <c r="D157" s="24"/>
      <c r="E157" s="24"/>
      <c r="F157" s="24"/>
      <c r="G157" s="24"/>
      <c r="H157" s="24"/>
      <c r="I157" s="24"/>
      <c r="J157" s="24"/>
      <c r="K157" s="24"/>
      <c r="L157" s="24"/>
      <c r="M157" s="24"/>
      <c r="N157" s="24"/>
      <c r="O157" s="41"/>
      <c r="P157" s="111"/>
      <c r="Q157" s="68"/>
      <c r="R157" s="204"/>
      <c r="S157" s="205"/>
      <c r="T157" s="206"/>
      <c r="U157" s="207"/>
      <c r="V157" s="207"/>
    </row>
    <row r="158" spans="2:31" s="20" customFormat="1" ht="23.25" customHeight="1" thickBot="1" x14ac:dyDescent="0.2">
      <c r="B158" s="42" t="s">
        <v>160</v>
      </c>
      <c r="C158" s="27"/>
      <c r="D158" s="24"/>
      <c r="E158" s="24"/>
      <c r="F158" s="24"/>
      <c r="G158" s="24"/>
      <c r="H158" s="24"/>
      <c r="I158" s="24"/>
      <c r="J158" s="24"/>
      <c r="K158" s="24"/>
      <c r="L158" s="24"/>
      <c r="M158" s="24"/>
      <c r="N158" s="24"/>
      <c r="O158" s="24"/>
      <c r="P158" s="24"/>
      <c r="Q158" s="24"/>
      <c r="R158" s="19"/>
    </row>
    <row r="159" spans="2:31" ht="18.75" customHeight="1" x14ac:dyDescent="0.15">
      <c r="B159" s="245" t="s">
        <v>40</v>
      </c>
      <c r="C159" s="246"/>
      <c r="D159" s="238" t="s">
        <v>110</v>
      </c>
      <c r="E159" s="239"/>
      <c r="F159" s="239"/>
      <c r="G159" s="239"/>
      <c r="H159" s="239"/>
      <c r="I159" s="239"/>
      <c r="J159" s="239"/>
      <c r="K159" s="239"/>
      <c r="L159" s="239"/>
      <c r="M159" s="240"/>
      <c r="N159" s="239" t="s">
        <v>117</v>
      </c>
      <c r="O159" s="241"/>
      <c r="P159" s="269" t="s">
        <v>3</v>
      </c>
      <c r="Q159" s="28"/>
    </row>
    <row r="160" spans="2:31" ht="18.75" customHeight="1" thickBot="1" x14ac:dyDescent="0.2">
      <c r="B160" s="247"/>
      <c r="C160" s="248"/>
      <c r="D160" s="31" t="s">
        <v>24</v>
      </c>
      <c r="E160" s="31" t="s">
        <v>116</v>
      </c>
      <c r="F160" s="31" t="s">
        <v>14</v>
      </c>
      <c r="G160" s="31" t="s">
        <v>15</v>
      </c>
      <c r="H160" s="31" t="s">
        <v>16</v>
      </c>
      <c r="I160" s="31" t="s">
        <v>17</v>
      </c>
      <c r="J160" s="31" t="s">
        <v>18</v>
      </c>
      <c r="K160" s="31" t="s">
        <v>19</v>
      </c>
      <c r="L160" s="31" t="s">
        <v>20</v>
      </c>
      <c r="M160" s="31" t="s">
        <v>21</v>
      </c>
      <c r="N160" s="33" t="s">
        <v>22</v>
      </c>
      <c r="O160" s="33" t="s">
        <v>23</v>
      </c>
      <c r="P160" s="254"/>
      <c r="Q160" s="28"/>
    </row>
    <row r="161" spans="2:18" ht="18.75" customHeight="1" thickBot="1" x14ac:dyDescent="0.2">
      <c r="B161" s="235" t="s">
        <v>38</v>
      </c>
      <c r="C161" s="233"/>
      <c r="D161" s="15">
        <f t="shared" ref="D161:N161" si="75">D12+D36+D63+D87+D114+D138</f>
        <v>259658</v>
      </c>
      <c r="E161" s="15">
        <f t="shared" si="75"/>
        <v>253448</v>
      </c>
      <c r="F161" s="15">
        <f t="shared" si="75"/>
        <v>268595</v>
      </c>
      <c r="G161" s="15">
        <f t="shared" si="75"/>
        <v>267572</v>
      </c>
      <c r="H161" s="15">
        <f t="shared" si="75"/>
        <v>281419</v>
      </c>
      <c r="I161" s="15">
        <f t="shared" si="75"/>
        <v>277735</v>
      </c>
      <c r="J161" s="15">
        <f t="shared" si="75"/>
        <v>259478</v>
      </c>
      <c r="K161" s="15">
        <f t="shared" si="75"/>
        <v>299466</v>
      </c>
      <c r="L161" s="15">
        <f t="shared" si="75"/>
        <v>289351</v>
      </c>
      <c r="M161" s="15">
        <f t="shared" si="75"/>
        <v>303606</v>
      </c>
      <c r="N161" s="15">
        <f t="shared" si="75"/>
        <v>311907</v>
      </c>
      <c r="O161" s="15">
        <f>O12+O36+O63+O87+O114+O138</f>
        <v>277364</v>
      </c>
      <c r="P161" s="112">
        <f>SUM(D161:O161)</f>
        <v>3349599</v>
      </c>
      <c r="Q161" s="97"/>
    </row>
    <row r="162" spans="2:18" ht="18.75" customHeight="1" thickBot="1" x14ac:dyDescent="0.2">
      <c r="B162" s="235" t="s">
        <v>39</v>
      </c>
      <c r="C162" s="233"/>
      <c r="D162" s="15">
        <f t="shared" ref="D162:O162" si="76">D13+D37+D64+D88+D115+D139</f>
        <v>750</v>
      </c>
      <c r="E162" s="15">
        <f t="shared" si="76"/>
        <v>750</v>
      </c>
      <c r="F162" s="15">
        <f t="shared" si="76"/>
        <v>750</v>
      </c>
      <c r="G162" s="15">
        <f t="shared" si="76"/>
        <v>750</v>
      </c>
      <c r="H162" s="15">
        <f t="shared" si="76"/>
        <v>750</v>
      </c>
      <c r="I162" s="15">
        <f t="shared" si="76"/>
        <v>750</v>
      </c>
      <c r="J162" s="15">
        <f t="shared" si="76"/>
        <v>750</v>
      </c>
      <c r="K162" s="15">
        <f t="shared" si="76"/>
        <v>750</v>
      </c>
      <c r="L162" s="15">
        <f t="shared" si="76"/>
        <v>750</v>
      </c>
      <c r="M162" s="15">
        <f t="shared" si="76"/>
        <v>750</v>
      </c>
      <c r="N162" s="15">
        <f t="shared" si="76"/>
        <v>750</v>
      </c>
      <c r="O162" s="15">
        <f t="shared" si="76"/>
        <v>750</v>
      </c>
      <c r="P162" s="113">
        <f>MAX(D162:O162)</f>
        <v>750</v>
      </c>
      <c r="Q162" s="98"/>
    </row>
    <row r="163" spans="2:18" ht="18.75" customHeight="1" thickBot="1" x14ac:dyDescent="0.2">
      <c r="B163" s="235" t="s">
        <v>56</v>
      </c>
      <c r="C163" s="233"/>
      <c r="D163" s="11">
        <f t="shared" ref="D163:O163" si="77">D29+D53+D80+D104+D131+D155</f>
        <v>0</v>
      </c>
      <c r="E163" s="11">
        <f t="shared" si="77"/>
        <v>0</v>
      </c>
      <c r="F163" s="11">
        <f t="shared" si="77"/>
        <v>0</v>
      </c>
      <c r="G163" s="11">
        <f t="shared" si="77"/>
        <v>0</v>
      </c>
      <c r="H163" s="11">
        <f t="shared" si="77"/>
        <v>0</v>
      </c>
      <c r="I163" s="11">
        <f t="shared" si="77"/>
        <v>0</v>
      </c>
      <c r="J163" s="11">
        <f t="shared" si="77"/>
        <v>0</v>
      </c>
      <c r="K163" s="11">
        <f t="shared" si="77"/>
        <v>0</v>
      </c>
      <c r="L163" s="11">
        <f t="shared" si="77"/>
        <v>0</v>
      </c>
      <c r="M163" s="11">
        <f t="shared" si="77"/>
        <v>0</v>
      </c>
      <c r="N163" s="11">
        <f t="shared" si="77"/>
        <v>0</v>
      </c>
      <c r="O163" s="11">
        <f t="shared" si="77"/>
        <v>0</v>
      </c>
      <c r="P163" s="114">
        <f>SUM(D163:O163)</f>
        <v>0</v>
      </c>
      <c r="Q163" s="99"/>
      <c r="R163" s="17"/>
    </row>
    <row r="164" spans="2:18" ht="18.75" customHeight="1" thickBot="1" x14ac:dyDescent="0.2">
      <c r="B164" s="235" t="s">
        <v>119</v>
      </c>
      <c r="C164" s="236"/>
      <c r="D164" s="229">
        <f>D163*10%</f>
        <v>0</v>
      </c>
      <c r="E164" s="225">
        <f t="shared" ref="E164:O164" si="78">E163*10%</f>
        <v>0</v>
      </c>
      <c r="F164" s="225">
        <f t="shared" si="78"/>
        <v>0</v>
      </c>
      <c r="G164" s="225">
        <f t="shared" si="78"/>
        <v>0</v>
      </c>
      <c r="H164" s="225">
        <f t="shared" si="78"/>
        <v>0</v>
      </c>
      <c r="I164" s="225">
        <f t="shared" si="78"/>
        <v>0</v>
      </c>
      <c r="J164" s="225">
        <f t="shared" si="78"/>
        <v>0</v>
      </c>
      <c r="K164" s="225">
        <f t="shared" si="78"/>
        <v>0</v>
      </c>
      <c r="L164" s="225">
        <f t="shared" si="78"/>
        <v>0</v>
      </c>
      <c r="M164" s="225">
        <f t="shared" si="78"/>
        <v>0</v>
      </c>
      <c r="N164" s="225">
        <f t="shared" si="78"/>
        <v>0</v>
      </c>
      <c r="O164" s="230">
        <f t="shared" si="78"/>
        <v>0</v>
      </c>
      <c r="P164" s="228">
        <f>SUM(D164:O164)</f>
        <v>0</v>
      </c>
      <c r="Q164" s="99"/>
      <c r="R164" s="17"/>
    </row>
    <row r="165" spans="2:18" ht="18.75" customHeight="1" thickBot="1" x14ac:dyDescent="0.2">
      <c r="B165" s="235" t="s">
        <v>121</v>
      </c>
      <c r="C165" s="237"/>
      <c r="D165" s="227">
        <f>D163+D164</f>
        <v>0</v>
      </c>
      <c r="E165" s="225">
        <f>E163+E164</f>
        <v>0</v>
      </c>
      <c r="F165" s="225">
        <f t="shared" ref="F165:N165" si="79">F163+F164</f>
        <v>0</v>
      </c>
      <c r="G165" s="225">
        <f t="shared" si="79"/>
        <v>0</v>
      </c>
      <c r="H165" s="225">
        <f t="shared" si="79"/>
        <v>0</v>
      </c>
      <c r="I165" s="225">
        <f t="shared" si="79"/>
        <v>0</v>
      </c>
      <c r="J165" s="225">
        <f t="shared" si="79"/>
        <v>0</v>
      </c>
      <c r="K165" s="225">
        <f t="shared" si="79"/>
        <v>0</v>
      </c>
      <c r="L165" s="225">
        <f t="shared" si="79"/>
        <v>0</v>
      </c>
      <c r="M165" s="225">
        <f t="shared" si="79"/>
        <v>0</v>
      </c>
      <c r="N165" s="225">
        <f t="shared" si="79"/>
        <v>0</v>
      </c>
      <c r="O165" s="225">
        <f>O163+O164</f>
        <v>0</v>
      </c>
      <c r="P165" s="226">
        <f>SUM(D165:O165)</f>
        <v>0</v>
      </c>
      <c r="Q165" s="99"/>
      <c r="R165" s="17"/>
    </row>
    <row r="166" spans="2:18" ht="19.5" customHeight="1" x14ac:dyDescent="0.15">
      <c r="B166" s="24"/>
      <c r="C166" s="27"/>
      <c r="D166" s="24"/>
      <c r="E166" s="24"/>
      <c r="F166" s="24"/>
      <c r="G166" s="48"/>
      <c r="H166" s="48"/>
      <c r="I166" s="48"/>
      <c r="J166" s="24"/>
      <c r="K166" s="24"/>
      <c r="L166" s="24"/>
      <c r="M166" s="24"/>
      <c r="N166" s="223" t="s">
        <v>115</v>
      </c>
      <c r="O166" s="223" t="str">
        <f>M4</f>
        <v>３年</v>
      </c>
      <c r="P166" s="224">
        <f>P161*3</f>
        <v>10048797</v>
      </c>
      <c r="Q166" s="84"/>
    </row>
    <row r="167" spans="2:18" ht="19.5" customHeight="1" x14ac:dyDescent="0.15">
      <c r="B167" s="24"/>
      <c r="C167" s="27"/>
      <c r="D167" s="24"/>
      <c r="E167" s="24"/>
      <c r="F167" s="24"/>
      <c r="G167" s="48"/>
      <c r="H167" s="48"/>
      <c r="I167" s="48"/>
      <c r="J167" s="24"/>
      <c r="K167" s="24"/>
      <c r="L167" s="24"/>
      <c r="M167" s="24"/>
      <c r="Q167" s="84"/>
    </row>
    <row r="168" spans="2:18" ht="17.25" customHeight="1" thickBot="1" x14ac:dyDescent="0.2">
      <c r="B168" s="24"/>
      <c r="C168" s="27"/>
      <c r="G168" s="24"/>
      <c r="H168" s="24"/>
      <c r="I168" s="24"/>
      <c r="J168" s="263" t="s">
        <v>105</v>
      </c>
      <c r="K168" s="263"/>
      <c r="L168" s="263"/>
      <c r="M168" s="263"/>
      <c r="N168" s="268" t="s">
        <v>101</v>
      </c>
      <c r="O168" s="268"/>
      <c r="P168" s="268"/>
      <c r="Q168" s="39"/>
    </row>
    <row r="169" spans="2:18" ht="18.75" customHeight="1" thickBot="1" x14ac:dyDescent="0.2">
      <c r="C169" s="219"/>
      <c r="D169" s="220"/>
      <c r="E169" s="220"/>
      <c r="F169" s="220"/>
      <c r="G169" s="208"/>
      <c r="I169" s="221" t="s">
        <v>106</v>
      </c>
      <c r="J169" s="208" t="s">
        <v>102</v>
      </c>
      <c r="K169" s="265">
        <f>P165*3</f>
        <v>0</v>
      </c>
      <c r="L169" s="266"/>
      <c r="M169" s="267"/>
      <c r="N169" s="24"/>
      <c r="P169" s="24"/>
      <c r="Q169" s="24"/>
    </row>
    <row r="170" spans="2:18" ht="18.75" customHeight="1" x14ac:dyDescent="0.15">
      <c r="B170" s="24"/>
      <c r="C170" s="27"/>
      <c r="D170" s="24"/>
      <c r="G170" s="24"/>
      <c r="H170" s="264" t="s">
        <v>57</v>
      </c>
      <c r="I170" s="264"/>
      <c r="J170" s="264"/>
      <c r="L170" s="69" t="s">
        <v>120</v>
      </c>
      <c r="M170" s="70" t="str">
        <f>M4</f>
        <v>３年</v>
      </c>
      <c r="O170" s="27"/>
      <c r="P170" s="71"/>
      <c r="Q170" s="24"/>
    </row>
    <row r="171" spans="2:18" ht="18.75" customHeight="1" x14ac:dyDescent="0.15">
      <c r="B171" s="24" t="s">
        <v>10</v>
      </c>
      <c r="C171" s="27"/>
      <c r="D171" s="24"/>
      <c r="E171" s="24"/>
      <c r="F171" s="24"/>
      <c r="G171" s="24"/>
      <c r="H171" s="27"/>
      <c r="I171" s="24"/>
      <c r="N171" s="24"/>
      <c r="O171" s="24"/>
      <c r="P171" s="24"/>
      <c r="Q171" s="71"/>
    </row>
    <row r="172" spans="2:18" ht="14.25" customHeight="1" x14ac:dyDescent="0.15">
      <c r="B172" s="27" t="s">
        <v>58</v>
      </c>
      <c r="C172" s="27"/>
      <c r="D172" s="24"/>
      <c r="E172" s="24"/>
      <c r="F172" s="24"/>
      <c r="G172" s="24"/>
      <c r="H172" s="24"/>
      <c r="I172" s="24"/>
      <c r="J172" s="24"/>
      <c r="K172" s="40"/>
      <c r="L172" s="40"/>
      <c r="M172" s="24"/>
      <c r="N172" s="24"/>
      <c r="O172" s="24"/>
      <c r="P172" s="24"/>
      <c r="Q172" s="24"/>
    </row>
    <row r="173" spans="2:18" ht="14.25" customHeight="1" x14ac:dyDescent="0.15">
      <c r="B173" s="24" t="s">
        <v>11</v>
      </c>
      <c r="C173" s="27"/>
      <c r="D173" s="24"/>
      <c r="E173" s="24"/>
      <c r="F173" s="24"/>
      <c r="G173" s="24"/>
      <c r="H173" s="24"/>
      <c r="I173" s="24"/>
      <c r="J173" s="24"/>
      <c r="K173" s="24"/>
      <c r="L173" s="24"/>
      <c r="M173" s="24"/>
      <c r="N173" s="166"/>
      <c r="O173" s="24"/>
      <c r="P173" s="24"/>
      <c r="Q173" s="24"/>
    </row>
    <row r="174" spans="2:18" ht="14.25" customHeight="1" x14ac:dyDescent="0.15">
      <c r="B174" s="27" t="s">
        <v>59</v>
      </c>
      <c r="C174" s="27"/>
      <c r="D174" s="24"/>
      <c r="E174" s="24"/>
      <c r="F174" s="24"/>
      <c r="G174" s="24"/>
      <c r="I174" s="27" t="s">
        <v>66</v>
      </c>
      <c r="J174" s="166"/>
      <c r="K174" s="166"/>
      <c r="L174" s="166"/>
      <c r="M174" s="166"/>
      <c r="N174" s="166"/>
      <c r="O174" s="24"/>
      <c r="P174" s="24"/>
      <c r="Q174" s="24"/>
    </row>
    <row r="175" spans="2:18" ht="14.25" customHeight="1" x14ac:dyDescent="0.15">
      <c r="B175" s="27" t="s">
        <v>60</v>
      </c>
      <c r="C175" s="27"/>
      <c r="D175" s="24"/>
      <c r="E175" s="24"/>
      <c r="F175" s="24"/>
      <c r="G175" s="24"/>
      <c r="I175" s="27" t="s">
        <v>67</v>
      </c>
      <c r="J175" s="166"/>
      <c r="K175" s="166"/>
      <c r="L175" s="166"/>
      <c r="M175" s="166"/>
      <c r="N175" s="24"/>
      <c r="O175" s="24"/>
      <c r="P175" s="24"/>
      <c r="Q175" s="24"/>
    </row>
    <row r="176" spans="2:18" ht="14.25" customHeight="1" x14ac:dyDescent="0.15">
      <c r="B176" s="27" t="s">
        <v>61</v>
      </c>
      <c r="C176" s="27"/>
      <c r="D176" s="24"/>
      <c r="E176" s="24"/>
      <c r="F176" s="24"/>
      <c r="G176" s="24"/>
      <c r="H176" s="24"/>
      <c r="I176" s="24"/>
      <c r="J176" s="24"/>
      <c r="K176" s="24"/>
      <c r="L176" s="24"/>
      <c r="M176" s="24"/>
      <c r="N176" s="24"/>
      <c r="O176" s="24"/>
      <c r="P176" s="24"/>
      <c r="Q176" s="24"/>
    </row>
    <row r="177" spans="2:18" ht="14.25" customHeight="1" x14ac:dyDescent="0.15">
      <c r="B177" s="27" t="s">
        <v>62</v>
      </c>
      <c r="C177" s="27"/>
      <c r="D177" s="24"/>
      <c r="E177" s="24"/>
      <c r="F177" s="24"/>
      <c r="G177" s="24"/>
      <c r="H177" s="24"/>
      <c r="I177" s="24"/>
      <c r="J177" s="24"/>
      <c r="K177" s="24"/>
      <c r="L177" s="24"/>
      <c r="M177" s="24"/>
      <c r="N177" s="24"/>
      <c r="O177" s="24"/>
      <c r="P177" s="24"/>
      <c r="Q177" s="24"/>
    </row>
    <row r="178" spans="2:18" ht="14.25" customHeight="1" x14ac:dyDescent="0.15">
      <c r="B178" s="24" t="s">
        <v>12</v>
      </c>
      <c r="C178" s="27"/>
      <c r="D178" s="24"/>
      <c r="E178" s="24"/>
      <c r="F178" s="24"/>
      <c r="G178" s="24"/>
      <c r="H178" s="24"/>
      <c r="I178" s="24"/>
      <c r="J178" s="24"/>
      <c r="K178" s="24"/>
      <c r="L178" s="24"/>
      <c r="M178" s="24"/>
      <c r="N178" s="24"/>
      <c r="O178" s="24"/>
      <c r="P178" s="24"/>
      <c r="Q178" s="24"/>
    </row>
    <row r="179" spans="2:18" ht="14.25" customHeight="1" x14ac:dyDescent="0.15">
      <c r="B179" s="27" t="s">
        <v>63</v>
      </c>
      <c r="C179" s="27"/>
      <c r="D179" s="24"/>
      <c r="E179" s="24"/>
      <c r="F179" s="24"/>
      <c r="G179" s="24"/>
      <c r="H179" s="24"/>
      <c r="I179" s="24"/>
      <c r="J179" s="24"/>
      <c r="K179" s="24"/>
      <c r="L179" s="24"/>
      <c r="M179" s="24"/>
      <c r="N179" s="24"/>
      <c r="O179" s="24"/>
      <c r="P179" s="24"/>
      <c r="Q179" s="24"/>
      <c r="R179" s="5"/>
    </row>
    <row r="180" spans="2:18" ht="14.25" customHeight="1" x14ac:dyDescent="0.15">
      <c r="B180" s="24" t="s">
        <v>13</v>
      </c>
      <c r="C180" s="27"/>
      <c r="D180" s="24"/>
      <c r="E180" s="24"/>
      <c r="F180" s="24"/>
      <c r="G180" s="24"/>
      <c r="H180" s="24"/>
      <c r="I180" s="24"/>
      <c r="J180" s="24"/>
      <c r="K180" s="24"/>
      <c r="L180" s="24"/>
      <c r="M180" s="24"/>
      <c r="N180" s="24"/>
      <c r="O180" s="24"/>
      <c r="P180" s="24"/>
      <c r="Q180" s="24"/>
      <c r="R180" s="5"/>
    </row>
    <row r="181" spans="2:18" ht="14.25" customHeight="1" x14ac:dyDescent="0.15">
      <c r="B181" s="27" t="s">
        <v>107</v>
      </c>
      <c r="C181" s="27"/>
      <c r="D181" s="24"/>
      <c r="E181" s="24"/>
      <c r="F181" s="24"/>
      <c r="G181" s="24"/>
      <c r="H181" s="24"/>
      <c r="I181" s="24"/>
      <c r="J181" s="24"/>
      <c r="K181" s="24"/>
      <c r="L181" s="24"/>
      <c r="M181" s="24"/>
      <c r="N181" s="20"/>
      <c r="O181" s="20"/>
      <c r="P181" s="20"/>
      <c r="Q181" s="24"/>
      <c r="R181" s="5"/>
    </row>
    <row r="182" spans="2:18" x14ac:dyDescent="0.15">
      <c r="B182" s="20"/>
      <c r="C182" s="72"/>
      <c r="D182" s="20"/>
      <c r="E182" s="20"/>
      <c r="F182" s="20"/>
      <c r="G182" s="20"/>
      <c r="H182" s="20"/>
      <c r="I182" s="20"/>
      <c r="J182" s="20"/>
      <c r="K182" s="20"/>
      <c r="L182" s="20"/>
      <c r="M182" s="20"/>
      <c r="N182" s="20"/>
      <c r="O182" s="20"/>
      <c r="P182" s="20"/>
      <c r="R182" s="5"/>
    </row>
    <row r="183" spans="2:18" x14ac:dyDescent="0.15">
      <c r="B183" s="20"/>
      <c r="C183" s="72"/>
      <c r="D183" s="20"/>
      <c r="E183" s="20"/>
      <c r="F183" s="20"/>
      <c r="G183" s="20"/>
      <c r="H183" s="20"/>
      <c r="I183" s="20"/>
      <c r="J183" s="20"/>
      <c r="K183" s="20"/>
      <c r="L183" s="20"/>
      <c r="M183" s="20"/>
      <c r="R183" s="5"/>
    </row>
  </sheetData>
  <mergeCells count="112">
    <mergeCell ref="P41:P44"/>
    <mergeCell ref="B46:C46"/>
    <mergeCell ref="J168:M168"/>
    <mergeCell ref="H170:J170"/>
    <mergeCell ref="K169:M169"/>
    <mergeCell ref="B10:B11"/>
    <mergeCell ref="C10:C11"/>
    <mergeCell ref="H55:I55"/>
    <mergeCell ref="K55:L55"/>
    <mergeCell ref="B59:B60"/>
    <mergeCell ref="I59:J59"/>
    <mergeCell ref="K59:L59"/>
    <mergeCell ref="I60:J60"/>
    <mergeCell ref="K60:L60"/>
    <mergeCell ref="D124:O124"/>
    <mergeCell ref="B85:B86"/>
    <mergeCell ref="C85:C86"/>
    <mergeCell ref="B134:B135"/>
    <mergeCell ref="I134:J134"/>
    <mergeCell ref="K134:L134"/>
    <mergeCell ref="I135:J135"/>
    <mergeCell ref="N168:P168"/>
    <mergeCell ref="P159:P160"/>
    <mergeCell ref="B161:C161"/>
    <mergeCell ref="P17:P20"/>
    <mergeCell ref="B22:C22"/>
    <mergeCell ref="D22:O22"/>
    <mergeCell ref="R29:V29"/>
    <mergeCell ref="B32:B33"/>
    <mergeCell ref="I32:J32"/>
    <mergeCell ref="K32:L32"/>
    <mergeCell ref="I33:J33"/>
    <mergeCell ref="K33:L33"/>
    <mergeCell ref="D46:O46"/>
    <mergeCell ref="R53:V53"/>
    <mergeCell ref="B34:B35"/>
    <mergeCell ref="C34:C35"/>
    <mergeCell ref="P34:P35"/>
    <mergeCell ref="R34:V34"/>
    <mergeCell ref="D34:M34"/>
    <mergeCell ref="N34:O34"/>
    <mergeCell ref="P85:P86"/>
    <mergeCell ref="R85:V85"/>
    <mergeCell ref="B56:P57"/>
    <mergeCell ref="B83:B84"/>
    <mergeCell ref="I83:J83"/>
    <mergeCell ref="K83:L83"/>
    <mergeCell ref="I84:J84"/>
    <mergeCell ref="K84:L84"/>
    <mergeCell ref="P68:P71"/>
    <mergeCell ref="B73:C73"/>
    <mergeCell ref="D73:O73"/>
    <mergeCell ref="R80:V80"/>
    <mergeCell ref="B61:B62"/>
    <mergeCell ref="C61:C62"/>
    <mergeCell ref="P61:P62"/>
    <mergeCell ref="R61:V61"/>
    <mergeCell ref="P10:P11"/>
    <mergeCell ref="R10:V10"/>
    <mergeCell ref="H4:I4"/>
    <mergeCell ref="K4:L4"/>
    <mergeCell ref="B5:P6"/>
    <mergeCell ref="B8:B9"/>
    <mergeCell ref="I8:J8"/>
    <mergeCell ref="K8:L8"/>
    <mergeCell ref="I9:J9"/>
    <mergeCell ref="K9:L9"/>
    <mergeCell ref="N10:O10"/>
    <mergeCell ref="D10:M10"/>
    <mergeCell ref="D61:M61"/>
    <mergeCell ref="N61:O61"/>
    <mergeCell ref="R136:V136"/>
    <mergeCell ref="P143:P146"/>
    <mergeCell ref="P136:P137"/>
    <mergeCell ref="R155:V155"/>
    <mergeCell ref="P92:P95"/>
    <mergeCell ref="B97:C97"/>
    <mergeCell ref="D97:O97"/>
    <mergeCell ref="R104:V104"/>
    <mergeCell ref="B110:B111"/>
    <mergeCell ref="I110:J110"/>
    <mergeCell ref="K110:L110"/>
    <mergeCell ref="I111:J111"/>
    <mergeCell ref="K111:L111"/>
    <mergeCell ref="R131:V131"/>
    <mergeCell ref="B112:B113"/>
    <mergeCell ref="C112:C113"/>
    <mergeCell ref="P112:P113"/>
    <mergeCell ref="R112:V112"/>
    <mergeCell ref="H106:I106"/>
    <mergeCell ref="K106:L106"/>
    <mergeCell ref="B107:P108"/>
    <mergeCell ref="P119:P122"/>
    <mergeCell ref="B124:C124"/>
    <mergeCell ref="K135:L135"/>
    <mergeCell ref="B164:C164"/>
    <mergeCell ref="B165:C165"/>
    <mergeCell ref="D85:M85"/>
    <mergeCell ref="N85:O85"/>
    <mergeCell ref="D112:M112"/>
    <mergeCell ref="N112:O112"/>
    <mergeCell ref="D136:M136"/>
    <mergeCell ref="N136:O136"/>
    <mergeCell ref="D159:M159"/>
    <mergeCell ref="N159:O159"/>
    <mergeCell ref="B148:C148"/>
    <mergeCell ref="D148:O148"/>
    <mergeCell ref="B136:B137"/>
    <mergeCell ref="C136:C137"/>
    <mergeCell ref="B159:C160"/>
    <mergeCell ref="B162:C162"/>
    <mergeCell ref="B163:C163"/>
  </mergeCells>
  <phoneticPr fontId="5"/>
  <dataValidations xWindow="1745" yWindow="706" count="6">
    <dataValidation type="decimal" operator="greaterThan" allowBlank="1" showInputMessage="1" showErrorMessage="1" promptTitle="基本料金単価（税込）" prompt="小数第２位まで" sqref="P23 P47 P74 P98 P125 P149">
      <formula1>0</formula1>
    </dataValidation>
    <dataValidation type="decimal" operator="greaterThan" allowBlank="1" showInputMessage="1" showErrorMessage="1" promptTitle="ピーク料金単価（税込）" prompt="小数第２位まで" sqref="P24 P48 P75 P99 P126 P150">
      <formula1>0</formula1>
    </dataValidation>
    <dataValidation type="decimal" operator="greaterThan" allowBlank="1" showInputMessage="1" showErrorMessage="1" promptTitle="その他季料金単価（税込）" prompt="小数第２位まで" sqref="P26 P50 P77 P101 P128 P152">
      <formula1>0</formula1>
    </dataValidation>
    <dataValidation type="decimal" operator="greaterThan" allowBlank="1" showInputMessage="1" showErrorMessage="1" promptTitle="夜間料金単価（税込）" prompt="小数第２位まで" sqref="P27 P51 P78 P102 P129 P153">
      <formula1>0</formula1>
    </dataValidation>
    <dataValidation type="decimal" operator="greaterThan" allowBlank="1" showInputMessage="1" showErrorMessage="1" promptTitle="夏季料金単価（税込）" prompt="小数第２位まで" sqref="P25 P76 P49 P127 P100 P151">
      <formula1>0</formula1>
    </dataValidation>
    <dataValidation type="decimal" operator="greaterThanOrEqual" allowBlank="1" showInputMessage="1" showErrorMessage="1" promptTitle="夜間料金単価（税込）" prompt="小数第２位まで" sqref="P28 P52 P79 P103 P130 P154">
      <formula1>0</formula1>
    </dataValidation>
  </dataValidations>
  <pageMargins left="0.7" right="0.7" top="0.75" bottom="0.75" header="0.3" footer="0.3"/>
  <pageSetup paperSize="9" scale="54" orientation="landscape" r:id="rId1"/>
  <rowBreaks count="2" manualBreakCount="2">
    <brk id="54" max="16" man="1"/>
    <brk id="105" max="16" man="1"/>
  </rowBreaks>
  <colBreaks count="1" manualBreakCount="1">
    <brk id="17"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84"/>
  <sheetViews>
    <sheetView showGridLines="0" view="pageBreakPreview" zoomScaleNormal="100" zoomScaleSheetLayoutView="100" workbookViewId="0">
      <selection activeCell="E9" sqref="E9"/>
    </sheetView>
  </sheetViews>
  <sheetFormatPr defaultRowHeight="13.5" x14ac:dyDescent="0.15"/>
  <cols>
    <col min="1" max="1" width="9" style="169"/>
    <col min="2" max="2" width="1.875" style="169" customWidth="1"/>
    <col min="3" max="6" width="9" style="169"/>
    <col min="7" max="7" width="6.375" style="169" customWidth="1"/>
    <col min="8" max="8" width="15.75" style="169" customWidth="1"/>
    <col min="9" max="16384" width="9" style="169"/>
  </cols>
  <sheetData>
    <row r="1" spans="1:10" x14ac:dyDescent="0.15">
      <c r="A1" s="169" t="s">
        <v>86</v>
      </c>
    </row>
    <row r="3" spans="1:10" ht="19.5" customHeight="1" x14ac:dyDescent="0.15">
      <c r="A3" s="186" t="s">
        <v>87</v>
      </c>
      <c r="B3" s="170"/>
      <c r="C3" s="187" t="s">
        <v>137</v>
      </c>
      <c r="D3" s="171"/>
      <c r="E3" s="171"/>
      <c r="F3" s="171"/>
      <c r="G3" s="171"/>
      <c r="H3" s="171"/>
      <c r="I3" s="171"/>
      <c r="J3" s="171"/>
    </row>
    <row r="5" spans="1:10" x14ac:dyDescent="0.15">
      <c r="A5" s="169" t="s">
        <v>82</v>
      </c>
      <c r="B5" s="175"/>
      <c r="C5" s="176" t="s">
        <v>97</v>
      </c>
    </row>
    <row r="6" spans="1:10" ht="6" customHeight="1" x14ac:dyDescent="0.15">
      <c r="A6" s="171"/>
      <c r="B6" s="179"/>
      <c r="C6" s="171"/>
      <c r="D6" s="171"/>
      <c r="E6" s="171"/>
      <c r="F6" s="171"/>
      <c r="G6" s="171"/>
      <c r="H6" s="171"/>
      <c r="I6" s="171"/>
      <c r="J6" s="171"/>
    </row>
    <row r="7" spans="1:10" ht="21.75" customHeight="1" x14ac:dyDescent="0.15">
      <c r="A7" s="188">
        <v>1</v>
      </c>
      <c r="B7" s="180"/>
      <c r="C7" s="181" t="s">
        <v>161</v>
      </c>
      <c r="D7" s="182"/>
      <c r="E7" s="182"/>
      <c r="F7" s="182"/>
      <c r="G7" s="182"/>
      <c r="H7" s="182"/>
      <c r="I7" s="182"/>
    </row>
    <row r="8" spans="1:10" x14ac:dyDescent="0.15">
      <c r="B8" s="175"/>
      <c r="C8" s="177"/>
    </row>
    <row r="9" spans="1:10" ht="20.25" customHeight="1" x14ac:dyDescent="0.15">
      <c r="B9" s="175"/>
      <c r="C9" s="178" t="s">
        <v>89</v>
      </c>
      <c r="H9" s="173">
        <f ca="1">INDEX(INDIRECT("単価＿施設"&amp;$A$7),1,1)</f>
        <v>0</v>
      </c>
      <c r="I9" s="169" t="s">
        <v>90</v>
      </c>
      <c r="J9" s="210" t="s">
        <v>103</v>
      </c>
    </row>
    <row r="10" spans="1:10" ht="9" customHeight="1" x14ac:dyDescent="0.15">
      <c r="B10" s="175"/>
      <c r="C10" s="177"/>
      <c r="H10" s="174"/>
    </row>
    <row r="11" spans="1:10" ht="19.5" x14ac:dyDescent="0.15">
      <c r="B11" s="175"/>
      <c r="C11" s="177" t="s">
        <v>88</v>
      </c>
      <c r="H11" s="174"/>
    </row>
    <row r="12" spans="1:10" ht="18" customHeight="1" x14ac:dyDescent="0.15">
      <c r="B12" s="175"/>
      <c r="C12" s="177"/>
      <c r="F12" s="172" t="s">
        <v>92</v>
      </c>
      <c r="H12" s="173">
        <f ca="1">INDEX(INDIRECT("単価＿施設"&amp;$A$7),2,1)</f>
        <v>0</v>
      </c>
      <c r="I12" s="169" t="s">
        <v>91</v>
      </c>
      <c r="J12" s="210" t="s">
        <v>103</v>
      </c>
    </row>
    <row r="13" spans="1:10" ht="18" customHeight="1" x14ac:dyDescent="0.15">
      <c r="B13" s="175"/>
      <c r="C13" s="177"/>
      <c r="F13" s="172" t="s">
        <v>95</v>
      </c>
      <c r="H13" s="173">
        <f ca="1">INDEX(INDIRECT("単価＿施設"&amp;$A$7),3,1)</f>
        <v>0</v>
      </c>
      <c r="I13" s="169" t="s">
        <v>91</v>
      </c>
      <c r="J13" s="210" t="s">
        <v>103</v>
      </c>
    </row>
    <row r="14" spans="1:10" ht="18" customHeight="1" x14ac:dyDescent="0.15">
      <c r="B14" s="175"/>
      <c r="C14" s="177"/>
      <c r="F14" s="172" t="s">
        <v>94</v>
      </c>
      <c r="H14" s="173">
        <f ca="1">INDEX(INDIRECT("単価＿施設"&amp;$A$7),4,1)</f>
        <v>0</v>
      </c>
      <c r="I14" s="169" t="s">
        <v>91</v>
      </c>
      <c r="J14" s="210" t="s">
        <v>103</v>
      </c>
    </row>
    <row r="15" spans="1:10" ht="18" customHeight="1" x14ac:dyDescent="0.15">
      <c r="B15" s="175"/>
      <c r="C15" s="177"/>
      <c r="F15" s="172" t="s">
        <v>93</v>
      </c>
      <c r="H15" s="173">
        <f ca="1">INDEX(INDIRECT("単価＿施設"&amp;$A$7),5,1)</f>
        <v>0</v>
      </c>
      <c r="I15" s="169" t="s">
        <v>91</v>
      </c>
      <c r="J15" s="210" t="s">
        <v>103</v>
      </c>
    </row>
    <row r="16" spans="1:10" ht="7.5" customHeight="1" x14ac:dyDescent="0.15">
      <c r="B16" s="175"/>
      <c r="C16" s="177"/>
      <c r="H16" s="174"/>
    </row>
    <row r="17" spans="1:10" ht="18" customHeight="1" x14ac:dyDescent="0.15">
      <c r="B17" s="175"/>
      <c r="C17" s="177" t="s">
        <v>96</v>
      </c>
      <c r="H17" s="173">
        <f ca="1">INDEX(INDIRECT("単価＿施設"&amp;$A$7),6,1)</f>
        <v>0</v>
      </c>
      <c r="I17" s="169" t="s">
        <v>90</v>
      </c>
      <c r="J17" s="210" t="s">
        <v>103</v>
      </c>
    </row>
    <row r="18" spans="1:10" x14ac:dyDescent="0.15">
      <c r="B18" s="179"/>
      <c r="C18" s="171"/>
      <c r="D18" s="171"/>
      <c r="E18" s="171"/>
      <c r="F18" s="171"/>
      <c r="G18" s="171"/>
      <c r="H18" s="171"/>
      <c r="I18" s="171"/>
      <c r="J18" s="171"/>
    </row>
    <row r="19" spans="1:10" ht="6.75" customHeight="1" x14ac:dyDescent="0.15">
      <c r="J19" s="209"/>
    </row>
    <row r="20" spans="1:10" ht="21.75" customHeight="1" x14ac:dyDescent="0.15">
      <c r="A20" s="189">
        <v>2</v>
      </c>
      <c r="B20" s="183"/>
      <c r="C20" s="184" t="s">
        <v>162</v>
      </c>
      <c r="D20" s="185"/>
      <c r="E20" s="185"/>
      <c r="F20" s="185"/>
      <c r="G20" s="185"/>
      <c r="H20" s="185"/>
      <c r="I20" s="185"/>
    </row>
    <row r="21" spans="1:10" x14ac:dyDescent="0.15">
      <c r="B21" s="175"/>
      <c r="C21" s="177"/>
    </row>
    <row r="22" spans="1:10" ht="20.25" customHeight="1" x14ac:dyDescent="0.15">
      <c r="B22" s="175"/>
      <c r="C22" s="178" t="s">
        <v>89</v>
      </c>
      <c r="H22" s="173">
        <f ca="1">INDEX(INDIRECT("単価＿施設"&amp;$A$20),1,1)</f>
        <v>0</v>
      </c>
      <c r="I22" s="169" t="s">
        <v>90</v>
      </c>
      <c r="J22" s="210" t="s">
        <v>103</v>
      </c>
    </row>
    <row r="23" spans="1:10" ht="9" customHeight="1" x14ac:dyDescent="0.15">
      <c r="B23" s="175"/>
      <c r="C23" s="177"/>
      <c r="H23" s="174"/>
    </row>
    <row r="24" spans="1:10" ht="19.5" x14ac:dyDescent="0.15">
      <c r="B24" s="175"/>
      <c r="C24" s="177" t="s">
        <v>88</v>
      </c>
      <c r="H24" s="174"/>
    </row>
    <row r="25" spans="1:10" ht="18" customHeight="1" x14ac:dyDescent="0.15">
      <c r="B25" s="175"/>
      <c r="C25" s="177"/>
      <c r="F25" s="172" t="s">
        <v>92</v>
      </c>
      <c r="H25" s="173">
        <f ca="1">INDEX(INDIRECT("単価＿施設"&amp;$A$20),2,1)</f>
        <v>0</v>
      </c>
      <c r="I25" s="169" t="s">
        <v>91</v>
      </c>
      <c r="J25" s="210" t="s">
        <v>103</v>
      </c>
    </row>
    <row r="26" spans="1:10" ht="18" customHeight="1" x14ac:dyDescent="0.15">
      <c r="B26" s="175"/>
      <c r="C26" s="177"/>
      <c r="F26" s="172" t="s">
        <v>95</v>
      </c>
      <c r="H26" s="173">
        <f ca="1">INDEX(INDIRECT("単価＿施設"&amp;$A$20),3,1)</f>
        <v>0</v>
      </c>
      <c r="I26" s="169" t="s">
        <v>91</v>
      </c>
      <c r="J26" s="210" t="s">
        <v>103</v>
      </c>
    </row>
    <row r="27" spans="1:10" ht="18" customHeight="1" x14ac:dyDescent="0.15">
      <c r="B27" s="175"/>
      <c r="C27" s="177"/>
      <c r="F27" s="172" t="s">
        <v>94</v>
      </c>
      <c r="H27" s="173">
        <f ca="1">INDEX(INDIRECT("単価＿施設"&amp;$A$20),4,1)</f>
        <v>0</v>
      </c>
      <c r="I27" s="169" t="s">
        <v>91</v>
      </c>
      <c r="J27" s="210" t="s">
        <v>103</v>
      </c>
    </row>
    <row r="28" spans="1:10" ht="18" customHeight="1" x14ac:dyDescent="0.15">
      <c r="B28" s="175"/>
      <c r="C28" s="177"/>
      <c r="F28" s="172" t="s">
        <v>93</v>
      </c>
      <c r="H28" s="173">
        <f ca="1">INDEX(INDIRECT("単価＿施設"&amp;$A$20),5,1)</f>
        <v>0</v>
      </c>
      <c r="I28" s="169" t="s">
        <v>91</v>
      </c>
      <c r="J28" s="210" t="s">
        <v>103</v>
      </c>
    </row>
    <row r="29" spans="1:10" ht="7.5" customHeight="1" x14ac:dyDescent="0.15">
      <c r="B29" s="175"/>
      <c r="C29" s="177"/>
      <c r="H29" s="174"/>
    </row>
    <row r="30" spans="1:10" ht="18" customHeight="1" x14ac:dyDescent="0.15">
      <c r="B30" s="175"/>
      <c r="C30" s="177" t="s">
        <v>96</v>
      </c>
      <c r="H30" s="173">
        <f ca="1">INDEX(INDIRECT("単価＿施設"&amp;$A$20),6,1)</f>
        <v>0</v>
      </c>
      <c r="I30" s="169" t="s">
        <v>90</v>
      </c>
      <c r="J30" s="210" t="s">
        <v>103</v>
      </c>
    </row>
    <row r="31" spans="1:10" x14ac:dyDescent="0.15">
      <c r="B31" s="179"/>
      <c r="C31" s="171"/>
      <c r="D31" s="171"/>
      <c r="E31" s="171"/>
      <c r="F31" s="171"/>
      <c r="G31" s="171"/>
      <c r="H31" s="171"/>
      <c r="I31" s="171"/>
      <c r="J31" s="171"/>
    </row>
    <row r="32" spans="1:10" ht="6.75" customHeight="1" x14ac:dyDescent="0.15">
      <c r="J32" s="209"/>
    </row>
    <row r="33" spans="1:10" ht="21.75" customHeight="1" x14ac:dyDescent="0.15">
      <c r="A33" s="189">
        <v>3</v>
      </c>
      <c r="B33" s="183"/>
      <c r="C33" s="184" t="s">
        <v>163</v>
      </c>
      <c r="D33" s="185"/>
      <c r="E33" s="185"/>
      <c r="F33" s="185"/>
      <c r="G33" s="185"/>
      <c r="H33" s="185"/>
      <c r="I33" s="185"/>
    </row>
    <row r="34" spans="1:10" x14ac:dyDescent="0.15">
      <c r="B34" s="175"/>
      <c r="C34" s="177"/>
    </row>
    <row r="35" spans="1:10" ht="20.25" customHeight="1" x14ac:dyDescent="0.15">
      <c r="B35" s="175"/>
      <c r="C35" s="178" t="s">
        <v>89</v>
      </c>
      <c r="H35" s="173">
        <f ca="1">INDEX(INDIRECT("単価＿施設"&amp;$A$33),1,1)</f>
        <v>0</v>
      </c>
      <c r="I35" s="169" t="s">
        <v>90</v>
      </c>
      <c r="J35" s="210" t="s">
        <v>103</v>
      </c>
    </row>
    <row r="36" spans="1:10" ht="9" customHeight="1" x14ac:dyDescent="0.15">
      <c r="B36" s="175"/>
      <c r="C36" s="177"/>
      <c r="H36" s="174"/>
    </row>
    <row r="37" spans="1:10" ht="19.5" x14ac:dyDescent="0.15">
      <c r="B37" s="175"/>
      <c r="C37" s="177" t="s">
        <v>88</v>
      </c>
      <c r="H37" s="174"/>
    </row>
    <row r="38" spans="1:10" ht="18" customHeight="1" x14ac:dyDescent="0.15">
      <c r="B38" s="175"/>
      <c r="C38" s="177"/>
      <c r="F38" s="172" t="s">
        <v>92</v>
      </c>
      <c r="H38" s="173">
        <f ca="1">INDEX(INDIRECT("単価＿施設"&amp;$A$33),2,1)</f>
        <v>0</v>
      </c>
      <c r="I38" s="169" t="s">
        <v>91</v>
      </c>
      <c r="J38" s="210" t="s">
        <v>103</v>
      </c>
    </row>
    <row r="39" spans="1:10" ht="18" customHeight="1" x14ac:dyDescent="0.15">
      <c r="B39" s="175"/>
      <c r="C39" s="177"/>
      <c r="F39" s="172" t="s">
        <v>95</v>
      </c>
      <c r="H39" s="173">
        <f ca="1">INDEX(INDIRECT("単価＿施設"&amp;$A$33),3,1)</f>
        <v>0</v>
      </c>
      <c r="I39" s="169" t="s">
        <v>91</v>
      </c>
      <c r="J39" s="210" t="s">
        <v>103</v>
      </c>
    </row>
    <row r="40" spans="1:10" ht="18" customHeight="1" x14ac:dyDescent="0.15">
      <c r="B40" s="175"/>
      <c r="C40" s="177"/>
      <c r="F40" s="172" t="s">
        <v>94</v>
      </c>
      <c r="H40" s="173">
        <f ca="1">INDEX(INDIRECT("単価＿施設"&amp;$A$33),4,1)</f>
        <v>0</v>
      </c>
      <c r="I40" s="169" t="s">
        <v>91</v>
      </c>
      <c r="J40" s="210" t="s">
        <v>103</v>
      </c>
    </row>
    <row r="41" spans="1:10" ht="18" customHeight="1" x14ac:dyDescent="0.15">
      <c r="B41" s="175"/>
      <c r="C41" s="177"/>
      <c r="F41" s="172" t="s">
        <v>93</v>
      </c>
      <c r="H41" s="173">
        <f ca="1">INDEX(INDIRECT("単価＿施設"&amp;$A$33),5,1)</f>
        <v>0</v>
      </c>
      <c r="I41" s="169" t="s">
        <v>91</v>
      </c>
      <c r="J41" s="210" t="s">
        <v>103</v>
      </c>
    </row>
    <row r="42" spans="1:10" ht="7.5" customHeight="1" x14ac:dyDescent="0.15">
      <c r="B42" s="175"/>
      <c r="C42" s="177"/>
      <c r="H42" s="174"/>
    </row>
    <row r="43" spans="1:10" ht="18" customHeight="1" x14ac:dyDescent="0.15">
      <c r="B43" s="175"/>
      <c r="C43" s="177" t="s">
        <v>96</v>
      </c>
      <c r="H43" s="173">
        <f ca="1">INDEX(INDIRECT("単価＿施設"&amp;$A$33),6,1)</f>
        <v>0</v>
      </c>
      <c r="I43" s="169" t="s">
        <v>90</v>
      </c>
      <c r="J43" s="210" t="s">
        <v>103</v>
      </c>
    </row>
    <row r="44" spans="1:10" x14ac:dyDescent="0.15">
      <c r="B44" s="179"/>
      <c r="C44" s="171"/>
      <c r="D44" s="171"/>
      <c r="E44" s="171"/>
      <c r="F44" s="171"/>
      <c r="G44" s="171"/>
      <c r="H44" s="171"/>
      <c r="I44" s="171"/>
      <c r="J44" s="171"/>
    </row>
    <row r="45" spans="1:10" ht="6.75" customHeight="1" x14ac:dyDescent="0.15">
      <c r="J45" s="209"/>
    </row>
    <row r="46" spans="1:10" ht="21.75" customHeight="1" x14ac:dyDescent="0.15">
      <c r="A46" s="189">
        <v>4</v>
      </c>
      <c r="B46" s="183"/>
      <c r="C46" s="184" t="s">
        <v>164</v>
      </c>
      <c r="D46" s="185"/>
      <c r="E46" s="185"/>
      <c r="F46" s="185"/>
      <c r="G46" s="185"/>
      <c r="H46" s="185"/>
      <c r="I46" s="185"/>
    </row>
    <row r="47" spans="1:10" x14ac:dyDescent="0.15">
      <c r="B47" s="175"/>
      <c r="C47" s="177"/>
    </row>
    <row r="48" spans="1:10" ht="20.25" customHeight="1" x14ac:dyDescent="0.15">
      <c r="B48" s="175"/>
      <c r="C48" s="178" t="s">
        <v>89</v>
      </c>
      <c r="H48" s="173">
        <f ca="1">INDEX(INDIRECT("単価＿施設"&amp;$A$46),1,1)</f>
        <v>0</v>
      </c>
      <c r="I48" s="169" t="s">
        <v>90</v>
      </c>
      <c r="J48" s="210" t="s">
        <v>103</v>
      </c>
    </row>
    <row r="49" spans="1:10" ht="9" customHeight="1" x14ac:dyDescent="0.15">
      <c r="B49" s="175"/>
      <c r="C49" s="177"/>
      <c r="H49" s="174"/>
    </row>
    <row r="50" spans="1:10" ht="19.5" x14ac:dyDescent="0.15">
      <c r="B50" s="175"/>
      <c r="C50" s="177" t="s">
        <v>88</v>
      </c>
      <c r="H50" s="174"/>
    </row>
    <row r="51" spans="1:10" ht="18" customHeight="1" x14ac:dyDescent="0.15">
      <c r="B51" s="175"/>
      <c r="C51" s="177"/>
      <c r="F51" s="172" t="s">
        <v>92</v>
      </c>
      <c r="H51" s="173">
        <f ca="1">INDEX(INDIRECT("単価＿施設"&amp;$A$46),2,1)</f>
        <v>0</v>
      </c>
      <c r="I51" s="169" t="s">
        <v>91</v>
      </c>
      <c r="J51" s="210" t="s">
        <v>103</v>
      </c>
    </row>
    <row r="52" spans="1:10" ht="18" customHeight="1" x14ac:dyDescent="0.15">
      <c r="B52" s="175"/>
      <c r="C52" s="177"/>
      <c r="F52" s="172" t="s">
        <v>95</v>
      </c>
      <c r="H52" s="173">
        <f ca="1">INDEX(INDIRECT("単価＿施設"&amp;$A$46),3,1)</f>
        <v>0</v>
      </c>
      <c r="I52" s="169" t="s">
        <v>91</v>
      </c>
      <c r="J52" s="210" t="s">
        <v>103</v>
      </c>
    </row>
    <row r="53" spans="1:10" ht="18" customHeight="1" x14ac:dyDescent="0.15">
      <c r="B53" s="175"/>
      <c r="C53" s="177"/>
      <c r="F53" s="172" t="s">
        <v>94</v>
      </c>
      <c r="H53" s="173">
        <f ca="1">INDEX(INDIRECT("単価＿施設"&amp;$A$46),4,1)</f>
        <v>0</v>
      </c>
      <c r="I53" s="169" t="s">
        <v>91</v>
      </c>
      <c r="J53" s="210" t="s">
        <v>103</v>
      </c>
    </row>
    <row r="54" spans="1:10" ht="18" customHeight="1" x14ac:dyDescent="0.15">
      <c r="B54" s="175"/>
      <c r="C54" s="177"/>
      <c r="F54" s="172" t="s">
        <v>93</v>
      </c>
      <c r="H54" s="173">
        <f ca="1">INDEX(INDIRECT("単価＿施設"&amp;$A$46),5,1)</f>
        <v>0</v>
      </c>
      <c r="I54" s="169" t="s">
        <v>91</v>
      </c>
      <c r="J54" s="210" t="s">
        <v>103</v>
      </c>
    </row>
    <row r="55" spans="1:10" ht="7.5" customHeight="1" x14ac:dyDescent="0.15">
      <c r="B55" s="175"/>
      <c r="C55" s="177"/>
      <c r="H55" s="174"/>
    </row>
    <row r="56" spans="1:10" ht="18" customHeight="1" x14ac:dyDescent="0.15">
      <c r="B56" s="175"/>
      <c r="C56" s="177" t="s">
        <v>96</v>
      </c>
      <c r="H56" s="173">
        <f ca="1">INDEX(INDIRECT("単価＿施設"&amp;$A$46),6,1)</f>
        <v>0</v>
      </c>
      <c r="I56" s="169" t="s">
        <v>90</v>
      </c>
      <c r="J56" s="210" t="s">
        <v>103</v>
      </c>
    </row>
    <row r="57" spans="1:10" x14ac:dyDescent="0.15">
      <c r="B57" s="179"/>
      <c r="C57" s="171"/>
      <c r="D57" s="171"/>
      <c r="E57" s="171"/>
      <c r="F57" s="171"/>
      <c r="G57" s="171"/>
      <c r="H57" s="171"/>
      <c r="I57" s="171"/>
      <c r="J57" s="171"/>
    </row>
    <row r="58" spans="1:10" ht="6.75" customHeight="1" x14ac:dyDescent="0.15"/>
    <row r="59" spans="1:10" ht="21.75" customHeight="1" x14ac:dyDescent="0.15">
      <c r="A59" s="189">
        <v>5</v>
      </c>
      <c r="B59" s="183"/>
      <c r="C59" s="184" t="s">
        <v>165</v>
      </c>
      <c r="D59" s="185"/>
      <c r="E59" s="185"/>
      <c r="F59" s="185"/>
      <c r="G59" s="185"/>
      <c r="H59" s="185"/>
      <c r="I59" s="185"/>
    </row>
    <row r="60" spans="1:10" x14ac:dyDescent="0.15">
      <c r="B60" s="175"/>
      <c r="C60" s="177"/>
    </row>
    <row r="61" spans="1:10" ht="20.25" customHeight="1" x14ac:dyDescent="0.15">
      <c r="B61" s="175"/>
      <c r="C61" s="178" t="s">
        <v>89</v>
      </c>
      <c r="H61" s="173">
        <f ca="1">INDEX(INDIRECT("単価＿施設"&amp;$A$59),1,1)</f>
        <v>0</v>
      </c>
      <c r="I61" s="169" t="s">
        <v>90</v>
      </c>
      <c r="J61" s="210" t="s">
        <v>103</v>
      </c>
    </row>
    <row r="62" spans="1:10" ht="9" customHeight="1" x14ac:dyDescent="0.15">
      <c r="B62" s="175"/>
      <c r="C62" s="177"/>
      <c r="H62" s="174"/>
    </row>
    <row r="63" spans="1:10" ht="19.5" x14ac:dyDescent="0.15">
      <c r="B63" s="175"/>
      <c r="C63" s="177" t="s">
        <v>88</v>
      </c>
      <c r="H63" s="174"/>
    </row>
    <row r="64" spans="1:10" ht="18" customHeight="1" x14ac:dyDescent="0.15">
      <c r="B64" s="175"/>
      <c r="C64" s="177"/>
      <c r="F64" s="172" t="s">
        <v>92</v>
      </c>
      <c r="H64" s="173">
        <f ca="1">INDEX(INDIRECT("単価＿施設"&amp;$A$59),2,1)</f>
        <v>0</v>
      </c>
      <c r="I64" s="169" t="s">
        <v>91</v>
      </c>
      <c r="J64" s="210" t="s">
        <v>103</v>
      </c>
    </row>
    <row r="65" spans="1:10" ht="18" customHeight="1" x14ac:dyDescent="0.15">
      <c r="B65" s="175"/>
      <c r="C65" s="177"/>
      <c r="F65" s="172" t="s">
        <v>95</v>
      </c>
      <c r="H65" s="173">
        <f ca="1">INDEX(INDIRECT("単価＿施設"&amp;$A$59),3,1)</f>
        <v>0</v>
      </c>
      <c r="I65" s="169" t="s">
        <v>91</v>
      </c>
      <c r="J65" s="210" t="s">
        <v>103</v>
      </c>
    </row>
    <row r="66" spans="1:10" ht="18" customHeight="1" x14ac:dyDescent="0.15">
      <c r="B66" s="175"/>
      <c r="C66" s="177"/>
      <c r="F66" s="172" t="s">
        <v>94</v>
      </c>
      <c r="H66" s="173">
        <f ca="1">INDEX(INDIRECT("単価＿施設"&amp;$A$59),4,1)</f>
        <v>0</v>
      </c>
      <c r="I66" s="169" t="s">
        <v>91</v>
      </c>
      <c r="J66" s="210" t="s">
        <v>103</v>
      </c>
    </row>
    <row r="67" spans="1:10" ht="18" customHeight="1" x14ac:dyDescent="0.15">
      <c r="B67" s="175"/>
      <c r="C67" s="177"/>
      <c r="F67" s="172" t="s">
        <v>93</v>
      </c>
      <c r="H67" s="173">
        <f ca="1">INDEX(INDIRECT("単価＿施設"&amp;$A$59),5,1)</f>
        <v>0</v>
      </c>
      <c r="I67" s="169" t="s">
        <v>91</v>
      </c>
      <c r="J67" s="210" t="s">
        <v>103</v>
      </c>
    </row>
    <row r="68" spans="1:10" ht="7.5" customHeight="1" x14ac:dyDescent="0.15">
      <c r="B68" s="175"/>
      <c r="C68" s="177"/>
      <c r="H68" s="174"/>
    </row>
    <row r="69" spans="1:10" ht="18" customHeight="1" x14ac:dyDescent="0.15">
      <c r="B69" s="175"/>
      <c r="C69" s="177" t="s">
        <v>96</v>
      </c>
      <c r="H69" s="173">
        <f ca="1">INDEX(INDIRECT("単価＿施設"&amp;$A$59),6,1)</f>
        <v>0</v>
      </c>
      <c r="I69" s="169" t="s">
        <v>90</v>
      </c>
      <c r="J69" s="210" t="s">
        <v>103</v>
      </c>
    </row>
    <row r="70" spans="1:10" x14ac:dyDescent="0.15">
      <c r="B70" s="179"/>
      <c r="C70" s="171"/>
      <c r="D70" s="171"/>
      <c r="E70" s="171"/>
      <c r="F70" s="171"/>
      <c r="G70" s="171"/>
      <c r="H70" s="171"/>
      <c r="I70" s="171"/>
      <c r="J70" s="171"/>
    </row>
    <row r="71" spans="1:10" ht="6.75" customHeight="1" x14ac:dyDescent="0.15">
      <c r="J71" s="209"/>
    </row>
    <row r="72" spans="1:10" ht="21.75" customHeight="1" x14ac:dyDescent="0.15">
      <c r="A72" s="189">
        <v>6</v>
      </c>
      <c r="B72" s="183"/>
      <c r="C72" s="184" t="s">
        <v>166</v>
      </c>
      <c r="D72" s="185"/>
      <c r="E72" s="185"/>
      <c r="F72" s="185"/>
      <c r="G72" s="185"/>
      <c r="H72" s="185"/>
      <c r="I72" s="185"/>
    </row>
    <row r="73" spans="1:10" x14ac:dyDescent="0.15">
      <c r="B73" s="175"/>
      <c r="C73" s="177"/>
    </row>
    <row r="74" spans="1:10" ht="20.25" customHeight="1" x14ac:dyDescent="0.15">
      <c r="B74" s="175"/>
      <c r="C74" s="178" t="s">
        <v>89</v>
      </c>
      <c r="H74" s="173">
        <f ca="1">INDEX(INDIRECT("単価＿施設"&amp;$A$72),1,1)</f>
        <v>0</v>
      </c>
      <c r="I74" s="169" t="s">
        <v>90</v>
      </c>
      <c r="J74" s="210" t="s">
        <v>103</v>
      </c>
    </row>
    <row r="75" spans="1:10" ht="9" customHeight="1" x14ac:dyDescent="0.15">
      <c r="B75" s="175"/>
      <c r="C75" s="177"/>
      <c r="H75" s="174"/>
    </row>
    <row r="76" spans="1:10" ht="19.5" x14ac:dyDescent="0.15">
      <c r="B76" s="175"/>
      <c r="C76" s="177" t="s">
        <v>88</v>
      </c>
      <c r="H76" s="174"/>
    </row>
    <row r="77" spans="1:10" ht="18" customHeight="1" x14ac:dyDescent="0.15">
      <c r="B77" s="175"/>
      <c r="C77" s="177"/>
      <c r="F77" s="172" t="s">
        <v>92</v>
      </c>
      <c r="H77" s="173">
        <f ca="1">INDEX(INDIRECT("単価＿施設"&amp;$A$72),2,1)</f>
        <v>0</v>
      </c>
      <c r="I77" s="169" t="s">
        <v>91</v>
      </c>
      <c r="J77" s="210" t="s">
        <v>103</v>
      </c>
    </row>
    <row r="78" spans="1:10" ht="18" customHeight="1" x14ac:dyDescent="0.15">
      <c r="B78" s="175"/>
      <c r="C78" s="177"/>
      <c r="F78" s="172" t="s">
        <v>95</v>
      </c>
      <c r="H78" s="173">
        <f ca="1">INDEX(INDIRECT("単価＿施設"&amp;$A$72),3,1)</f>
        <v>0</v>
      </c>
      <c r="I78" s="169" t="s">
        <v>91</v>
      </c>
      <c r="J78" s="210" t="s">
        <v>103</v>
      </c>
    </row>
    <row r="79" spans="1:10" ht="18" customHeight="1" x14ac:dyDescent="0.15">
      <c r="B79" s="175"/>
      <c r="C79" s="177"/>
      <c r="F79" s="172" t="s">
        <v>94</v>
      </c>
      <c r="H79" s="173">
        <f ca="1">INDEX(INDIRECT("単価＿施設"&amp;$A$72),4,1)</f>
        <v>0</v>
      </c>
      <c r="I79" s="169" t="s">
        <v>91</v>
      </c>
      <c r="J79" s="210" t="s">
        <v>103</v>
      </c>
    </row>
    <row r="80" spans="1:10" ht="18" customHeight="1" x14ac:dyDescent="0.15">
      <c r="B80" s="175"/>
      <c r="C80" s="177"/>
      <c r="F80" s="172" t="s">
        <v>93</v>
      </c>
      <c r="H80" s="173">
        <f ca="1">INDEX(INDIRECT("単価＿施設"&amp;$A$72),5,1)</f>
        <v>0</v>
      </c>
      <c r="I80" s="169" t="s">
        <v>91</v>
      </c>
      <c r="J80" s="210" t="s">
        <v>103</v>
      </c>
    </row>
    <row r="81" spans="2:10" ht="7.5" customHeight="1" x14ac:dyDescent="0.15">
      <c r="B81" s="175"/>
      <c r="C81" s="177"/>
      <c r="H81" s="174"/>
    </row>
    <row r="82" spans="2:10" ht="18" customHeight="1" x14ac:dyDescent="0.15">
      <c r="B82" s="175"/>
      <c r="C82" s="177" t="s">
        <v>96</v>
      </c>
      <c r="H82" s="173">
        <f ca="1">INDEX(INDIRECT("単価＿施設"&amp;$A$72),6,1)</f>
        <v>0</v>
      </c>
      <c r="I82" s="169" t="s">
        <v>90</v>
      </c>
      <c r="J82" s="210" t="s">
        <v>103</v>
      </c>
    </row>
    <row r="83" spans="2:10" x14ac:dyDescent="0.15">
      <c r="B83" s="179"/>
      <c r="C83" s="171"/>
      <c r="D83" s="171"/>
      <c r="E83" s="171"/>
      <c r="F83" s="171"/>
      <c r="G83" s="171"/>
      <c r="H83" s="171"/>
      <c r="I83" s="171"/>
      <c r="J83" s="171"/>
    </row>
    <row r="84" spans="2:10" ht="6.75" customHeight="1" x14ac:dyDescent="0.15">
      <c r="J84" s="209"/>
    </row>
  </sheetData>
  <phoneticPr fontId="5"/>
  <printOptions horizontalCentered="1"/>
  <pageMargins left="1.1023622047244095" right="0.31496062992125984" top="0.55118110236220474" bottom="0.55118110236220474" header="0.19685039370078741" footer="0.19685039370078741"/>
  <pageSetup paperSize="9" scale="83" orientation="portrait" r:id="rId1"/>
  <rowBreaks count="1" manualBreakCount="1">
    <brk id="58"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85"/>
  <sheetViews>
    <sheetView showGridLines="0" view="pageBreakPreview" zoomScaleNormal="100" zoomScaleSheetLayoutView="100" workbookViewId="0">
      <selection activeCell="C9" sqref="C9"/>
    </sheetView>
  </sheetViews>
  <sheetFormatPr defaultRowHeight="13.5" x14ac:dyDescent="0.15"/>
  <cols>
    <col min="1" max="1" width="9" style="169"/>
    <col min="2" max="2" width="1.875" style="169" customWidth="1"/>
    <col min="3" max="6" width="9" style="169"/>
    <col min="7" max="7" width="6.375" style="169" customWidth="1"/>
    <col min="8" max="8" width="15.75" style="169" customWidth="1"/>
    <col min="9" max="16384" width="9" style="169"/>
  </cols>
  <sheetData>
    <row r="1" spans="1:10" x14ac:dyDescent="0.15">
      <c r="A1" s="169" t="s">
        <v>86</v>
      </c>
    </row>
    <row r="3" spans="1:10" ht="19.5" customHeight="1" x14ac:dyDescent="0.15">
      <c r="A3" s="186" t="s">
        <v>87</v>
      </c>
      <c r="B3" s="170"/>
      <c r="C3" s="187" t="s">
        <v>137</v>
      </c>
      <c r="D3" s="171"/>
      <c r="E3" s="171"/>
      <c r="F3" s="171"/>
      <c r="G3" s="171"/>
      <c r="H3" s="171"/>
      <c r="I3" s="171"/>
      <c r="J3" s="171"/>
    </row>
    <row r="5" spans="1:10" x14ac:dyDescent="0.15">
      <c r="A5" s="169" t="s">
        <v>82</v>
      </c>
      <c r="B5" s="175"/>
      <c r="C5" s="176" t="s">
        <v>97</v>
      </c>
    </row>
    <row r="6" spans="1:10" ht="6" customHeight="1" x14ac:dyDescent="0.15">
      <c r="A6" s="171"/>
      <c r="B6" s="179"/>
      <c r="C6" s="171"/>
      <c r="D6" s="171"/>
      <c r="E6" s="171"/>
      <c r="F6" s="171"/>
      <c r="G6" s="171"/>
      <c r="H6" s="171"/>
      <c r="I6" s="171"/>
      <c r="J6" s="171"/>
    </row>
    <row r="7" spans="1:10" ht="21.75" customHeight="1" x14ac:dyDescent="0.15">
      <c r="A7" s="188">
        <v>1</v>
      </c>
      <c r="B7" s="180"/>
      <c r="C7" s="181" t="s">
        <v>161</v>
      </c>
      <c r="D7" s="182"/>
      <c r="E7" s="182"/>
      <c r="F7" s="182"/>
      <c r="G7" s="182"/>
      <c r="H7" s="182"/>
      <c r="I7" s="182"/>
    </row>
    <row r="8" spans="1:10" x14ac:dyDescent="0.15">
      <c r="B8" s="175"/>
      <c r="C8" s="177"/>
    </row>
    <row r="9" spans="1:10" ht="20.25" customHeight="1" x14ac:dyDescent="0.15">
      <c r="B9" s="175"/>
      <c r="C9" s="178" t="s">
        <v>89</v>
      </c>
      <c r="H9" s="173"/>
      <c r="I9" s="169" t="s">
        <v>90</v>
      </c>
      <c r="J9" s="210" t="s">
        <v>103</v>
      </c>
    </row>
    <row r="10" spans="1:10" ht="9" customHeight="1" x14ac:dyDescent="0.15">
      <c r="B10" s="175"/>
      <c r="C10" s="177"/>
      <c r="H10" s="174"/>
    </row>
    <row r="11" spans="1:10" ht="19.5" x14ac:dyDescent="0.15">
      <c r="B11" s="175"/>
      <c r="C11" s="177" t="s">
        <v>88</v>
      </c>
      <c r="H11" s="174"/>
    </row>
    <row r="12" spans="1:10" ht="18" customHeight="1" x14ac:dyDescent="0.15">
      <c r="B12" s="175"/>
      <c r="C12" s="177"/>
      <c r="F12" s="172" t="s">
        <v>92</v>
      </c>
      <c r="H12" s="173"/>
      <c r="I12" s="169" t="s">
        <v>91</v>
      </c>
      <c r="J12" s="210" t="s">
        <v>103</v>
      </c>
    </row>
    <row r="13" spans="1:10" ht="18" customHeight="1" x14ac:dyDescent="0.15">
      <c r="B13" s="175"/>
      <c r="C13" s="177"/>
      <c r="F13" s="172" t="s">
        <v>95</v>
      </c>
      <c r="H13" s="173"/>
      <c r="I13" s="169" t="s">
        <v>91</v>
      </c>
      <c r="J13" s="210" t="s">
        <v>103</v>
      </c>
    </row>
    <row r="14" spans="1:10" ht="18" customHeight="1" x14ac:dyDescent="0.15">
      <c r="B14" s="175"/>
      <c r="C14" s="177"/>
      <c r="F14" s="172" t="s">
        <v>94</v>
      </c>
      <c r="H14" s="173"/>
      <c r="I14" s="169" t="s">
        <v>91</v>
      </c>
      <c r="J14" s="210" t="s">
        <v>103</v>
      </c>
    </row>
    <row r="15" spans="1:10" ht="18" customHeight="1" x14ac:dyDescent="0.15">
      <c r="B15" s="175"/>
      <c r="C15" s="177"/>
      <c r="F15" s="172" t="s">
        <v>93</v>
      </c>
      <c r="H15" s="173"/>
      <c r="I15" s="169" t="s">
        <v>91</v>
      </c>
      <c r="J15" s="210" t="s">
        <v>103</v>
      </c>
    </row>
    <row r="16" spans="1:10" ht="7.5" customHeight="1" x14ac:dyDescent="0.15">
      <c r="B16" s="175"/>
      <c r="C16" s="177"/>
      <c r="H16" s="174"/>
    </row>
    <row r="17" spans="1:10" ht="18" customHeight="1" x14ac:dyDescent="0.15">
      <c r="B17" s="175"/>
      <c r="C17" s="177" t="s">
        <v>96</v>
      </c>
      <c r="H17" s="173"/>
      <c r="I17" s="169" t="s">
        <v>90</v>
      </c>
      <c r="J17" s="210" t="s">
        <v>103</v>
      </c>
    </row>
    <row r="18" spans="1:10" x14ac:dyDescent="0.15">
      <c r="B18" s="179"/>
      <c r="C18" s="171"/>
      <c r="D18" s="171"/>
      <c r="E18" s="171"/>
      <c r="F18" s="171"/>
      <c r="G18" s="171"/>
      <c r="H18" s="171"/>
      <c r="I18" s="171"/>
      <c r="J18" s="171"/>
    </row>
    <row r="19" spans="1:10" ht="6.75" customHeight="1" x14ac:dyDescent="0.15">
      <c r="J19" s="209"/>
    </row>
    <row r="20" spans="1:10" ht="21.75" customHeight="1" x14ac:dyDescent="0.15">
      <c r="A20" s="189">
        <v>2</v>
      </c>
      <c r="B20" s="183"/>
      <c r="C20" s="184" t="s">
        <v>162</v>
      </c>
      <c r="D20" s="185"/>
      <c r="E20" s="185"/>
      <c r="F20" s="185"/>
      <c r="G20" s="185"/>
      <c r="H20" s="185"/>
      <c r="I20" s="185"/>
    </row>
    <row r="21" spans="1:10" x14ac:dyDescent="0.15">
      <c r="B21" s="175"/>
      <c r="C21" s="177"/>
    </row>
    <row r="22" spans="1:10" ht="20.25" customHeight="1" x14ac:dyDescent="0.15">
      <c r="B22" s="175"/>
      <c r="C22" s="178" t="s">
        <v>89</v>
      </c>
      <c r="H22" s="173"/>
      <c r="I22" s="169" t="s">
        <v>90</v>
      </c>
      <c r="J22" s="210" t="s">
        <v>103</v>
      </c>
    </row>
    <row r="23" spans="1:10" ht="9" customHeight="1" x14ac:dyDescent="0.15">
      <c r="B23" s="175"/>
      <c r="C23" s="177"/>
      <c r="H23" s="174"/>
    </row>
    <row r="24" spans="1:10" ht="19.5" x14ac:dyDescent="0.15">
      <c r="B24" s="175"/>
      <c r="C24" s="177" t="s">
        <v>88</v>
      </c>
      <c r="H24" s="174"/>
    </row>
    <row r="25" spans="1:10" ht="18" customHeight="1" x14ac:dyDescent="0.15">
      <c r="B25" s="175"/>
      <c r="C25" s="177"/>
      <c r="F25" s="172" t="s">
        <v>92</v>
      </c>
      <c r="H25" s="173"/>
      <c r="I25" s="169" t="s">
        <v>91</v>
      </c>
      <c r="J25" s="210" t="s">
        <v>103</v>
      </c>
    </row>
    <row r="26" spans="1:10" ht="18" customHeight="1" x14ac:dyDescent="0.15">
      <c r="B26" s="175"/>
      <c r="C26" s="177"/>
      <c r="F26" s="172" t="s">
        <v>95</v>
      </c>
      <c r="H26" s="173"/>
      <c r="I26" s="169" t="s">
        <v>91</v>
      </c>
      <c r="J26" s="210" t="s">
        <v>103</v>
      </c>
    </row>
    <row r="27" spans="1:10" ht="18" customHeight="1" x14ac:dyDescent="0.15">
      <c r="B27" s="175"/>
      <c r="C27" s="177"/>
      <c r="F27" s="172" t="s">
        <v>94</v>
      </c>
      <c r="H27" s="173"/>
      <c r="I27" s="169" t="s">
        <v>91</v>
      </c>
      <c r="J27" s="210" t="s">
        <v>103</v>
      </c>
    </row>
    <row r="28" spans="1:10" ht="18" customHeight="1" x14ac:dyDescent="0.15">
      <c r="B28" s="175"/>
      <c r="C28" s="177"/>
      <c r="F28" s="172" t="s">
        <v>93</v>
      </c>
      <c r="H28" s="173"/>
      <c r="I28" s="169" t="s">
        <v>91</v>
      </c>
      <c r="J28" s="210" t="s">
        <v>103</v>
      </c>
    </row>
    <row r="29" spans="1:10" ht="7.5" customHeight="1" x14ac:dyDescent="0.15">
      <c r="B29" s="175"/>
      <c r="C29" s="177"/>
      <c r="H29" s="174"/>
    </row>
    <row r="30" spans="1:10" ht="18" customHeight="1" x14ac:dyDescent="0.15">
      <c r="B30" s="175"/>
      <c r="C30" s="177" t="s">
        <v>96</v>
      </c>
      <c r="H30" s="173"/>
      <c r="I30" s="169" t="s">
        <v>90</v>
      </c>
      <c r="J30" s="210" t="s">
        <v>103</v>
      </c>
    </row>
    <row r="31" spans="1:10" x14ac:dyDescent="0.15">
      <c r="B31" s="179"/>
      <c r="C31" s="171"/>
      <c r="D31" s="171"/>
      <c r="E31" s="171"/>
      <c r="F31" s="171"/>
      <c r="G31" s="171"/>
      <c r="H31" s="171"/>
      <c r="I31" s="171"/>
      <c r="J31" s="171"/>
    </row>
    <row r="32" spans="1:10" ht="6.75" customHeight="1" x14ac:dyDescent="0.15">
      <c r="J32" s="209"/>
    </row>
    <row r="33" spans="1:10" ht="21.75" customHeight="1" x14ac:dyDescent="0.15">
      <c r="A33" s="189">
        <v>3</v>
      </c>
      <c r="B33" s="183"/>
      <c r="C33" s="184" t="s">
        <v>163</v>
      </c>
      <c r="D33" s="185"/>
      <c r="E33" s="185"/>
      <c r="F33" s="185"/>
      <c r="G33" s="185"/>
      <c r="H33" s="185"/>
      <c r="I33" s="185"/>
    </row>
    <row r="34" spans="1:10" x14ac:dyDescent="0.15">
      <c r="B34" s="175"/>
      <c r="C34" s="177"/>
    </row>
    <row r="35" spans="1:10" ht="20.25" customHeight="1" x14ac:dyDescent="0.15">
      <c r="B35" s="175"/>
      <c r="C35" s="178" t="s">
        <v>89</v>
      </c>
      <c r="H35" s="173"/>
      <c r="I35" s="169" t="s">
        <v>90</v>
      </c>
      <c r="J35" s="210" t="s">
        <v>103</v>
      </c>
    </row>
    <row r="36" spans="1:10" ht="9" customHeight="1" x14ac:dyDescent="0.15">
      <c r="B36" s="175"/>
      <c r="C36" s="177"/>
      <c r="H36" s="174"/>
    </row>
    <row r="37" spans="1:10" ht="19.5" x14ac:dyDescent="0.15">
      <c r="B37" s="175"/>
      <c r="C37" s="177" t="s">
        <v>88</v>
      </c>
      <c r="H37" s="174"/>
    </row>
    <row r="38" spans="1:10" ht="18" customHeight="1" x14ac:dyDescent="0.15">
      <c r="B38" s="175"/>
      <c r="C38" s="177"/>
      <c r="F38" s="172" t="s">
        <v>92</v>
      </c>
      <c r="H38" s="173"/>
      <c r="I38" s="169" t="s">
        <v>91</v>
      </c>
      <c r="J38" s="210" t="s">
        <v>103</v>
      </c>
    </row>
    <row r="39" spans="1:10" ht="18" customHeight="1" x14ac:dyDescent="0.15">
      <c r="B39" s="175"/>
      <c r="C39" s="177"/>
      <c r="F39" s="172" t="s">
        <v>95</v>
      </c>
      <c r="H39" s="173"/>
      <c r="I39" s="169" t="s">
        <v>91</v>
      </c>
      <c r="J39" s="210" t="s">
        <v>103</v>
      </c>
    </row>
    <row r="40" spans="1:10" ht="18" customHeight="1" x14ac:dyDescent="0.15">
      <c r="B40" s="175"/>
      <c r="C40" s="177"/>
      <c r="F40" s="172" t="s">
        <v>94</v>
      </c>
      <c r="H40" s="173"/>
      <c r="I40" s="169" t="s">
        <v>91</v>
      </c>
      <c r="J40" s="210" t="s">
        <v>103</v>
      </c>
    </row>
    <row r="41" spans="1:10" ht="18" customHeight="1" x14ac:dyDescent="0.15">
      <c r="B41" s="175"/>
      <c r="C41" s="177"/>
      <c r="F41" s="172" t="s">
        <v>93</v>
      </c>
      <c r="H41" s="173"/>
      <c r="I41" s="169" t="s">
        <v>91</v>
      </c>
      <c r="J41" s="210" t="s">
        <v>103</v>
      </c>
    </row>
    <row r="42" spans="1:10" ht="7.5" customHeight="1" x14ac:dyDescent="0.15">
      <c r="B42" s="175"/>
      <c r="C42" s="177"/>
      <c r="H42" s="174"/>
    </row>
    <row r="43" spans="1:10" ht="18" customHeight="1" x14ac:dyDescent="0.15">
      <c r="B43" s="175"/>
      <c r="C43" s="177" t="s">
        <v>96</v>
      </c>
      <c r="H43" s="173"/>
      <c r="I43" s="169" t="s">
        <v>90</v>
      </c>
      <c r="J43" s="210" t="s">
        <v>103</v>
      </c>
    </row>
    <row r="44" spans="1:10" x14ac:dyDescent="0.15">
      <c r="B44" s="179"/>
      <c r="C44" s="171"/>
      <c r="D44" s="171"/>
      <c r="E44" s="171"/>
      <c r="F44" s="171"/>
      <c r="G44" s="171"/>
      <c r="H44" s="171"/>
      <c r="I44" s="171"/>
      <c r="J44" s="171"/>
    </row>
    <row r="45" spans="1:10" ht="6.75" customHeight="1" x14ac:dyDescent="0.15">
      <c r="J45" s="209"/>
    </row>
    <row r="46" spans="1:10" ht="21.75" customHeight="1" x14ac:dyDescent="0.15">
      <c r="A46" s="189">
        <v>4</v>
      </c>
      <c r="B46" s="183"/>
      <c r="C46" s="184" t="s">
        <v>164</v>
      </c>
      <c r="D46" s="185"/>
      <c r="E46" s="185"/>
      <c r="F46" s="185"/>
      <c r="G46" s="185"/>
      <c r="H46" s="185"/>
      <c r="I46" s="185"/>
    </row>
    <row r="47" spans="1:10" x14ac:dyDescent="0.15">
      <c r="B47" s="175"/>
      <c r="C47" s="177"/>
    </row>
    <row r="48" spans="1:10" ht="20.25" customHeight="1" x14ac:dyDescent="0.15">
      <c r="B48" s="175"/>
      <c r="C48" s="178" t="s">
        <v>89</v>
      </c>
      <c r="H48" s="173"/>
      <c r="I48" s="169" t="s">
        <v>90</v>
      </c>
      <c r="J48" s="210" t="s">
        <v>103</v>
      </c>
    </row>
    <row r="49" spans="1:10" ht="9" customHeight="1" x14ac:dyDescent="0.15">
      <c r="B49" s="175"/>
      <c r="C49" s="177"/>
      <c r="H49" s="174"/>
    </row>
    <row r="50" spans="1:10" ht="19.5" x14ac:dyDescent="0.15">
      <c r="B50" s="175"/>
      <c r="C50" s="177" t="s">
        <v>88</v>
      </c>
      <c r="H50" s="174"/>
    </row>
    <row r="51" spans="1:10" ht="18" customHeight="1" x14ac:dyDescent="0.15">
      <c r="B51" s="175"/>
      <c r="C51" s="177"/>
      <c r="F51" s="172" t="s">
        <v>92</v>
      </c>
      <c r="H51" s="173"/>
      <c r="I51" s="169" t="s">
        <v>91</v>
      </c>
      <c r="J51" s="210" t="s">
        <v>103</v>
      </c>
    </row>
    <row r="52" spans="1:10" ht="18" customHeight="1" x14ac:dyDescent="0.15">
      <c r="B52" s="175"/>
      <c r="C52" s="177"/>
      <c r="F52" s="172" t="s">
        <v>95</v>
      </c>
      <c r="H52" s="173"/>
      <c r="I52" s="169" t="s">
        <v>91</v>
      </c>
      <c r="J52" s="210" t="s">
        <v>103</v>
      </c>
    </row>
    <row r="53" spans="1:10" ht="18" customHeight="1" x14ac:dyDescent="0.15">
      <c r="B53" s="175"/>
      <c r="C53" s="177"/>
      <c r="F53" s="172" t="s">
        <v>94</v>
      </c>
      <c r="H53" s="173"/>
      <c r="I53" s="169" t="s">
        <v>91</v>
      </c>
      <c r="J53" s="210" t="s">
        <v>103</v>
      </c>
    </row>
    <row r="54" spans="1:10" ht="18" customHeight="1" x14ac:dyDescent="0.15">
      <c r="B54" s="175"/>
      <c r="C54" s="177"/>
      <c r="F54" s="172" t="s">
        <v>93</v>
      </c>
      <c r="H54" s="173"/>
      <c r="I54" s="169" t="s">
        <v>91</v>
      </c>
      <c r="J54" s="210" t="s">
        <v>103</v>
      </c>
    </row>
    <row r="55" spans="1:10" ht="7.5" customHeight="1" x14ac:dyDescent="0.15">
      <c r="B55" s="175"/>
      <c r="C55" s="177"/>
      <c r="H55" s="174"/>
    </row>
    <row r="56" spans="1:10" ht="18" customHeight="1" x14ac:dyDescent="0.15">
      <c r="B56" s="175"/>
      <c r="C56" s="177" t="s">
        <v>96</v>
      </c>
      <c r="H56" s="173"/>
      <c r="I56" s="169" t="s">
        <v>90</v>
      </c>
      <c r="J56" s="210" t="s">
        <v>103</v>
      </c>
    </row>
    <row r="57" spans="1:10" x14ac:dyDescent="0.15">
      <c r="B57" s="179"/>
      <c r="C57" s="171"/>
      <c r="D57" s="171"/>
      <c r="E57" s="171"/>
      <c r="F57" s="171"/>
      <c r="G57" s="171"/>
      <c r="H57" s="171"/>
      <c r="I57" s="171"/>
      <c r="J57" s="171"/>
    </row>
    <row r="58" spans="1:10" ht="6.75" customHeight="1" x14ac:dyDescent="0.15"/>
    <row r="59" spans="1:10" ht="21.75" customHeight="1" x14ac:dyDescent="0.15">
      <c r="A59" s="189">
        <v>5</v>
      </c>
      <c r="B59" s="183"/>
      <c r="C59" s="184" t="s">
        <v>165</v>
      </c>
      <c r="D59" s="185"/>
      <c r="E59" s="185"/>
      <c r="F59" s="185"/>
      <c r="G59" s="185"/>
      <c r="H59" s="185"/>
      <c r="I59" s="185"/>
    </row>
    <row r="60" spans="1:10" x14ac:dyDescent="0.15">
      <c r="B60" s="175"/>
      <c r="C60" s="177"/>
    </row>
    <row r="61" spans="1:10" ht="20.25" customHeight="1" x14ac:dyDescent="0.15">
      <c r="B61" s="175"/>
      <c r="C61" s="178" t="s">
        <v>89</v>
      </c>
      <c r="H61" s="173"/>
      <c r="I61" s="169" t="s">
        <v>90</v>
      </c>
      <c r="J61" s="210" t="s">
        <v>103</v>
      </c>
    </row>
    <row r="62" spans="1:10" ht="9" customHeight="1" x14ac:dyDescent="0.15">
      <c r="B62" s="175"/>
      <c r="C62" s="177"/>
      <c r="H62" s="174"/>
    </row>
    <row r="63" spans="1:10" ht="19.5" x14ac:dyDescent="0.15">
      <c r="B63" s="175"/>
      <c r="C63" s="177" t="s">
        <v>88</v>
      </c>
      <c r="H63" s="174"/>
    </row>
    <row r="64" spans="1:10" ht="18" customHeight="1" x14ac:dyDescent="0.15">
      <c r="B64" s="175"/>
      <c r="C64" s="177"/>
      <c r="F64" s="172" t="s">
        <v>92</v>
      </c>
      <c r="H64" s="173"/>
      <c r="I64" s="169" t="s">
        <v>91</v>
      </c>
      <c r="J64" s="210" t="s">
        <v>103</v>
      </c>
    </row>
    <row r="65" spans="1:10" ht="18" customHeight="1" x14ac:dyDescent="0.15">
      <c r="B65" s="175"/>
      <c r="C65" s="177"/>
      <c r="F65" s="172" t="s">
        <v>95</v>
      </c>
      <c r="H65" s="173"/>
      <c r="I65" s="169" t="s">
        <v>91</v>
      </c>
      <c r="J65" s="210" t="s">
        <v>103</v>
      </c>
    </row>
    <row r="66" spans="1:10" ht="18" customHeight="1" x14ac:dyDescent="0.15">
      <c r="B66" s="175"/>
      <c r="C66" s="177"/>
      <c r="F66" s="172" t="s">
        <v>94</v>
      </c>
      <c r="H66" s="173"/>
      <c r="I66" s="169" t="s">
        <v>91</v>
      </c>
      <c r="J66" s="210" t="s">
        <v>103</v>
      </c>
    </row>
    <row r="67" spans="1:10" ht="18" customHeight="1" x14ac:dyDescent="0.15">
      <c r="B67" s="175"/>
      <c r="C67" s="177"/>
      <c r="F67" s="172" t="s">
        <v>93</v>
      </c>
      <c r="H67" s="173"/>
      <c r="I67" s="169" t="s">
        <v>91</v>
      </c>
      <c r="J67" s="210" t="s">
        <v>103</v>
      </c>
    </row>
    <row r="68" spans="1:10" ht="7.5" customHeight="1" x14ac:dyDescent="0.15">
      <c r="B68" s="175"/>
      <c r="C68" s="177"/>
      <c r="H68" s="174"/>
    </row>
    <row r="69" spans="1:10" ht="18" customHeight="1" x14ac:dyDescent="0.15">
      <c r="B69" s="175"/>
      <c r="C69" s="177" t="s">
        <v>96</v>
      </c>
      <c r="H69" s="173"/>
      <c r="I69" s="169" t="s">
        <v>90</v>
      </c>
      <c r="J69" s="210" t="s">
        <v>103</v>
      </c>
    </row>
    <row r="70" spans="1:10" x14ac:dyDescent="0.15">
      <c r="B70" s="179"/>
      <c r="C70" s="171"/>
      <c r="D70" s="171"/>
      <c r="E70" s="171"/>
      <c r="F70" s="171"/>
      <c r="G70" s="171"/>
      <c r="H70" s="171"/>
      <c r="I70" s="171"/>
      <c r="J70" s="171"/>
    </row>
    <row r="71" spans="1:10" ht="6.75" customHeight="1" x14ac:dyDescent="0.15">
      <c r="J71" s="209"/>
    </row>
    <row r="72" spans="1:10" ht="21.75" customHeight="1" x14ac:dyDescent="0.15">
      <c r="A72" s="189">
        <v>6</v>
      </c>
      <c r="B72" s="183"/>
      <c r="C72" s="184" t="s">
        <v>166</v>
      </c>
      <c r="D72" s="185"/>
      <c r="E72" s="185"/>
      <c r="F72" s="185"/>
      <c r="G72" s="185"/>
      <c r="H72" s="185"/>
      <c r="I72" s="185"/>
    </row>
    <row r="73" spans="1:10" x14ac:dyDescent="0.15">
      <c r="B73" s="175"/>
      <c r="C73" s="177"/>
    </row>
    <row r="74" spans="1:10" ht="20.25" customHeight="1" x14ac:dyDescent="0.15">
      <c r="B74" s="175"/>
      <c r="C74" s="178" t="s">
        <v>89</v>
      </c>
      <c r="H74" s="173"/>
      <c r="I74" s="169" t="s">
        <v>90</v>
      </c>
      <c r="J74" s="210" t="s">
        <v>103</v>
      </c>
    </row>
    <row r="75" spans="1:10" ht="9" customHeight="1" x14ac:dyDescent="0.15">
      <c r="B75" s="175"/>
      <c r="C75" s="177"/>
      <c r="H75" s="174"/>
    </row>
    <row r="76" spans="1:10" ht="19.5" x14ac:dyDescent="0.15">
      <c r="B76" s="175"/>
      <c r="C76" s="177" t="s">
        <v>88</v>
      </c>
      <c r="H76" s="174"/>
    </row>
    <row r="77" spans="1:10" ht="18" customHeight="1" x14ac:dyDescent="0.15">
      <c r="B77" s="175"/>
      <c r="C77" s="177"/>
      <c r="F77" s="172" t="s">
        <v>92</v>
      </c>
      <c r="H77" s="173"/>
      <c r="I77" s="169" t="s">
        <v>91</v>
      </c>
      <c r="J77" s="210" t="s">
        <v>103</v>
      </c>
    </row>
    <row r="78" spans="1:10" ht="18" customHeight="1" x14ac:dyDescent="0.15">
      <c r="B78" s="175"/>
      <c r="C78" s="177"/>
      <c r="F78" s="172" t="s">
        <v>95</v>
      </c>
      <c r="H78" s="173"/>
      <c r="I78" s="169" t="s">
        <v>91</v>
      </c>
      <c r="J78" s="210" t="s">
        <v>103</v>
      </c>
    </row>
    <row r="79" spans="1:10" ht="18" customHeight="1" x14ac:dyDescent="0.15">
      <c r="B79" s="175"/>
      <c r="C79" s="177"/>
      <c r="F79" s="172" t="s">
        <v>94</v>
      </c>
      <c r="H79" s="173"/>
      <c r="I79" s="169" t="s">
        <v>91</v>
      </c>
      <c r="J79" s="210" t="s">
        <v>103</v>
      </c>
    </row>
    <row r="80" spans="1:10" ht="18" customHeight="1" x14ac:dyDescent="0.15">
      <c r="B80" s="175"/>
      <c r="C80" s="177"/>
      <c r="F80" s="172" t="s">
        <v>93</v>
      </c>
      <c r="H80" s="173"/>
      <c r="I80" s="169" t="s">
        <v>91</v>
      </c>
      <c r="J80" s="210" t="s">
        <v>103</v>
      </c>
    </row>
    <row r="81" spans="2:10" ht="7.5" customHeight="1" x14ac:dyDescent="0.15">
      <c r="B81" s="175"/>
      <c r="C81" s="177"/>
      <c r="H81" s="174"/>
    </row>
    <row r="82" spans="2:10" ht="18" customHeight="1" x14ac:dyDescent="0.15">
      <c r="B82" s="175"/>
      <c r="C82" s="177" t="s">
        <v>96</v>
      </c>
      <c r="H82" s="173"/>
      <c r="I82" s="169" t="s">
        <v>90</v>
      </c>
      <c r="J82" s="210" t="s">
        <v>103</v>
      </c>
    </row>
    <row r="83" spans="2:10" x14ac:dyDescent="0.15">
      <c r="B83" s="179"/>
      <c r="C83" s="171"/>
      <c r="D83" s="171"/>
      <c r="E83" s="171"/>
      <c r="F83" s="171"/>
      <c r="G83" s="171"/>
      <c r="H83" s="171"/>
      <c r="I83" s="171"/>
      <c r="J83" s="171"/>
    </row>
    <row r="84" spans="2:10" ht="6.75" customHeight="1" x14ac:dyDescent="0.15">
      <c r="J84" s="209"/>
    </row>
    <row r="85" spans="2:10" ht="6.75" customHeight="1" x14ac:dyDescent="0.15"/>
  </sheetData>
  <phoneticPr fontId="5"/>
  <printOptions horizontalCentered="1"/>
  <pageMargins left="1.1023622047244095" right="0.31496062992125984" top="0.55118110236220474" bottom="0.55118110236220474" header="0.19685039370078741" footer="0.19685039370078741"/>
  <pageSetup paperSize="9" scale="83" orientation="portrait" r:id="rId1"/>
  <rowBreaks count="1" manualBreakCount="1">
    <brk id="58"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17</vt:i4>
      </vt:variant>
    </vt:vector>
  </HeadingPairs>
  <TitlesOfParts>
    <vt:vector size="20" baseType="lpstr">
      <vt:lpstr>入札金額積算内訳書</vt:lpstr>
      <vt:lpstr>契約書明細（単価連動あり）</vt:lpstr>
      <vt:lpstr>契約書明細 (単価連動なし)</vt:lpstr>
      <vt:lpstr>'契約書明細 (単価連動なし)'!Print_Area</vt:lpstr>
      <vt:lpstr>'契約書明細（単価連動あり）'!Print_Area</vt:lpstr>
      <vt:lpstr>入札金額積算内訳書!Print_Area</vt:lpstr>
      <vt:lpstr>'契約書明細 (単価連動なし)'!Print_Titles</vt:lpstr>
      <vt:lpstr>'契約書明細（単価連動あり）'!Print_Titles</vt:lpstr>
      <vt:lpstr>単価＿施設1</vt:lpstr>
      <vt:lpstr>単価＿施設2</vt:lpstr>
      <vt:lpstr>単価＿施設3</vt:lpstr>
      <vt:lpstr>単価＿施設4</vt:lpstr>
      <vt:lpstr>単価＿施設5</vt:lpstr>
      <vt:lpstr>単価＿施設6</vt:lpstr>
      <vt:lpstr>電力量＿施設1</vt:lpstr>
      <vt:lpstr>電力量＿施設2</vt:lpstr>
      <vt:lpstr>電力量＿施設3</vt:lpstr>
      <vt:lpstr>電力量＿施設4</vt:lpstr>
      <vt:lpstr>電力量＿施設5</vt:lpstr>
      <vt:lpstr>電力量＿施設6</vt:lpstr>
    </vt:vector>
  </TitlesOfParts>
  <Company>仙台市水道局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管財荒川</dc:creator>
  <cp:lastModifiedBy>仙台市</cp:lastModifiedBy>
  <cp:lastPrinted>2023-05-18T07:41:46Z</cp:lastPrinted>
  <dcterms:created xsi:type="dcterms:W3CDTF">2012-05-21T05:56:21Z</dcterms:created>
  <dcterms:modified xsi:type="dcterms:W3CDTF">2023-05-20T06:00:31Z</dcterms:modified>
</cp:coreProperties>
</file>